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To Do" sheetId="3" state="visible" r:id="rId3"/>
    <sheet xmlns:r="http://schemas.openxmlformats.org/officeDocument/2006/relationships" name="Tasks" sheetId="4" state="visible" r:id="rId4"/>
    <sheet xmlns:r="http://schemas.openxmlformats.org/officeDocument/2006/relationships" name="Job Log" sheetId="5" state="visible" r:id="rId5"/>
    <sheet xmlns:r="http://schemas.openxmlformats.org/officeDocument/2006/relationships" name="12-Month Plan" sheetId="6" state="visible" r:id="rId6"/>
    <sheet xmlns:r="http://schemas.openxmlformats.org/officeDocument/2006/relationships" name="Appliances" sheetId="7" state="visible" r:id="rId7"/>
    <sheet xmlns:r="http://schemas.openxmlformats.org/officeDocument/2006/relationships" name="Spending" sheetId="8" state="visible" r:id="rId8"/>
  </sheets>
  <definedNames>
    <definedName name="AsOf">Settings!$B$5</definedName>
    <definedName name="DueSoon">Settings!$B$6</definedName>
    <definedName name="WarnDays">Settings!$B$7</definedName>
    <definedName name="PlanStart">Settings!$B$8</definedName>
    <definedName name="Areas">Settings!$A$13:$A$24</definedName>
    <definedName name="Months">Settings!$D$13:$D$24</definedName>
    <definedName name="TName">Tasks!$A$6:$A$155</definedName>
    <definedName name="TArea">Tasks!$B$6:$B$155</definedName>
    <definedName name="TAsset">Tasks!$C$6:$C$155</definedName>
    <definedName name="TWho">Tasks!$J$6:$J$155</definedName>
    <definedName name="TLast">Tasks!$O$6:$O$155</definedName>
    <definedName name="TCost">Tasks!$R$6:$R$155</definedName>
    <definedName name="TNext">Tasks!$S$6:$S$155</definedName>
    <definedName name="TDays">Tasks!$T$6:$T$155</definedName>
    <definedName name="TStatus">Tasks!$U$6:$U$155</definedName>
    <definedName name="TKey">Tasks!$V$6:$V$155</definedName>
    <definedName name="LDate">'Job Log'!$A$5:$A$1504</definedName>
    <definedName name="LTask">'Job Log'!$B$5:$B$1504</definedName>
    <definedName name="LCost">'Job Log'!$F$5:$F$1504</definedName>
    <definedName name="LAreaU">'Job Log'!$I$5:$I$1504</definedName>
    <definedName name="LAssetU">'Job Log'!$J$5:$J$1504</definedName>
    <definedName name="AName">Appliances!$A$5:$A$64</definedName>
    <definedName name="ASave">Appliances!$O$5:$O$64</definedName>
    <definedName name="AWarr">Appliances!$P$5:$P$64</definedName>
    <definedName name="ALife">Appliances!$N$5:$N$64</definedName>
    <definedName name="_xlnm.Print_Area" localSheetId="0">'Start Here'!$A$1:$B$19</definedName>
    <definedName name="_xlnm.Print_Area" localSheetId="1">'Settings'!$A$1:$D$26</definedName>
    <definedName name="_xlnm.Print_Area" localSheetId="2">'To Do'!$A$1:$J$46</definedName>
    <definedName name="_xlnm._FilterDatabase" localSheetId="3" hidden="1">'Tasks'!$A$5:$W$155</definedName>
    <definedName name="_xlnm.Print_Titles" localSheetId="3">'Tasks'!$5:$5</definedName>
    <definedName name="_xlnm.Print_Area" localSheetId="3">'Tasks'!$A$1:$W$155</definedName>
    <definedName name="_xlnm._FilterDatabase" localSheetId="4" hidden="1">'Job Log'!$A$4:$K$1504</definedName>
    <definedName name="_xlnm.Print_Titles" localSheetId="4">'Job Log'!$4:$4</definedName>
    <definedName name="_xlnm.Print_Area" localSheetId="4">'Job Log'!$A$1:$K$1504</definedName>
    <definedName name="_xlnm.Print_Titles" localSheetId="5">'12-Month Plan'!$5:$5</definedName>
    <definedName name="_xlnm.Print_Area" localSheetId="5">'12-Month Plan'!$A$1:$R$155</definedName>
    <definedName name="_xlnm.Print_Titles" localSheetId="6">'Appliances'!$4:$4</definedName>
    <definedName name="_xlnm.Print_Area" localSheetId="6">'Appliances'!$A$1:$T$64</definedName>
    <definedName name="_xlnm.Print_Area" localSheetId="7">'Spending'!$A$1:$G$22</definedName>
  </definedNames>
  <calcPr calcId="124519" fullCalcOnLoad="1"/>
</workbook>
</file>

<file path=xl/styles.xml><?xml version="1.0" encoding="utf-8"?>
<styleSheet xmlns="http://schemas.openxmlformats.org/spreadsheetml/2006/main">
  <numFmts count="9">
    <numFmt numFmtId="164" formatCode="yyyy-mm-dd"/>
    <numFmt numFmtId="165" formatCode="mmm d, yyyy"/>
    <numFmt numFmtId="166" formatCode="mmm d, yyyy;;&quot;&quot;"/>
    <numFmt numFmtId="167" formatCode="#,##0.00;-#,##0.00;&quot;&quot;"/>
    <numFmt numFmtId="168" formatCode="0&quot; days left&quot;;0&quot; days late&quot;;&quot;today&quot;"/>
    <numFmt numFmtId="169" formatCode="0.00000"/>
    <numFmt numFmtId="170" formatCode="mmm yy"/>
    <numFmt numFmtId="171" formatCode="0;-0;&quot;&quot;"/>
    <numFmt numFmtId="172" formatCode="0.0"/>
  </numFmts>
  <fonts count="8">
    <font>
      <name val="Calibri"/>
      <family val="2"/>
      <color theme="1"/>
      <sz val="11"/>
      <scheme val="minor"/>
    </font>
    <font>
      <name val="Arial"/>
      <b val="1"/>
      <color rgb="002F5D50"/>
      <sz val="16"/>
    </font>
    <font>
      <name val="Arial"/>
      <i val="1"/>
      <color rgb="005A6B66"/>
      <sz val="9"/>
    </font>
    <font>
      <name val="Arial"/>
      <b val="1"/>
      <sz val="10"/>
    </font>
    <font>
      <name val="Arial"/>
      <sz val="10"/>
    </font>
    <font>
      <name val="Arial"/>
      <b val="1"/>
      <color rgb="00FFFFFF"/>
      <sz val="10"/>
    </font>
    <font>
      <name val="Arial"/>
      <b val="1"/>
      <color rgb="007A2E0E"/>
      <sz val="9"/>
    </font>
    <font>
      <name val="Arial"/>
      <b val="1"/>
      <color rgb="00C8693E"/>
      <sz val="10"/>
    </font>
  </fonts>
  <fills count="5">
    <fill>
      <patternFill/>
    </fill>
    <fill>
      <patternFill patternType="gray125"/>
    </fill>
    <fill>
      <patternFill patternType="solid">
        <fgColor rgb="00FFF7D6"/>
      </patternFill>
    </fill>
    <fill>
      <patternFill patternType="solid">
        <fgColor rgb="00F1F4F2"/>
      </patternFill>
    </fill>
    <fill>
      <patternFill patternType="solid">
        <fgColor rgb="002F5D50"/>
      </patternFill>
    </fill>
  </fills>
  <borders count="2">
    <border>
      <left/>
      <right/>
      <top/>
      <bottom/>
      <diagonal/>
    </border>
    <border>
      <left style="thin">
        <color rgb="00C7D1CC"/>
      </left>
      <right style="thin">
        <color rgb="00C7D1CC"/>
      </right>
      <top style="thin">
        <color rgb="00C7D1CC"/>
      </top>
      <bottom style="thin">
        <color rgb="00C7D1CC"/>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xf>
    <xf numFmtId="0" fontId="4" fillId="0" borderId="0" applyAlignment="1" pivotButton="0" quotePrefix="0" xfId="0">
      <alignment vertical="top" wrapText="1"/>
    </xf>
    <xf numFmtId="0" fontId="3" fillId="0" borderId="1" pivotButton="0" quotePrefix="0" xfId="0"/>
    <xf numFmtId="165" fontId="4" fillId="2" borderId="1" applyProtection="1" pivotButton="0" quotePrefix="0" xfId="0">
      <protection locked="0" hidden="0"/>
    </xf>
    <xf numFmtId="165" fontId="4" fillId="3" borderId="1" pivotButton="0" quotePrefix="0" xfId="0"/>
    <xf numFmtId="1" fontId="4" fillId="2" borderId="1" applyProtection="1" pivotButton="0" quotePrefix="0" xfId="0">
      <protection locked="0" hidden="0"/>
    </xf>
    <xf numFmtId="0" fontId="5" fillId="4" borderId="1" pivotButton="0" quotePrefix="0" xfId="0"/>
    <xf numFmtId="0" fontId="4" fillId="2" borderId="1" applyProtection="1" pivotButton="0" quotePrefix="0" xfId="0">
      <protection locked="0" hidden="0"/>
    </xf>
    <xf numFmtId="0" fontId="4" fillId="3" borderId="1" pivotButton="0" quotePrefix="0" xfId="0"/>
    <xf numFmtId="165" fontId="3" fillId="3" borderId="1" applyAlignment="1" pivotButton="0" quotePrefix="0" xfId="0">
      <alignment horizontal="left" vertical="top"/>
    </xf>
    <xf numFmtId="0" fontId="3" fillId="0" borderId="1" applyAlignment="1" pivotButton="0" quotePrefix="0" xfId="0">
      <alignment horizontal="right" vertical="top"/>
    </xf>
    <xf numFmtId="0" fontId="3" fillId="3" borderId="1" pivotButton="0" quotePrefix="0" xfId="0"/>
    <xf numFmtId="1" fontId="3" fillId="3" borderId="1" pivotButton="0" quotePrefix="0" xfId="0"/>
    <xf numFmtId="4" fontId="3" fillId="3" borderId="1" pivotButton="0" quotePrefix="0" xfId="0"/>
    <xf numFmtId="0" fontId="5" fillId="4" borderId="1" applyAlignment="1" pivotButton="0" quotePrefix="0" xfId="0">
      <alignment horizontal="center" vertical="center" wrapText="1"/>
    </xf>
    <xf numFmtId="1" fontId="4" fillId="0" borderId="1" applyAlignment="1" pivotButton="0" quotePrefix="0" xfId="0">
      <alignment horizontal="center" vertical="top"/>
    </xf>
    <xf numFmtId="168" fontId="4" fillId="3" borderId="1" pivotButton="0" quotePrefix="0" xfId="0"/>
    <xf numFmtId="166" fontId="4" fillId="3" borderId="1" pivotButton="0" quotePrefix="0" xfId="0"/>
    <xf numFmtId="4" fontId="4" fillId="3" borderId="1" pivotButton="0" quotePrefix="0" xfId="0"/>
    <xf numFmtId="1" fontId="4" fillId="3" borderId="1" pivotButton="0" quotePrefix="0" xfId="0"/>
    <xf numFmtId="0" fontId="7" fillId="0" borderId="0" pivotButton="0" quotePrefix="0" xfId="0"/>
    <xf numFmtId="4" fontId="4" fillId="2" borderId="1" applyProtection="1" pivotButton="0" quotePrefix="0" xfId="0">
      <protection locked="0" hidden="0"/>
    </xf>
    <xf numFmtId="0" fontId="4" fillId="2" borderId="1" applyAlignment="1" applyProtection="1" pivotButton="0" quotePrefix="0" xfId="0">
      <alignment vertical="top" wrapText="1"/>
      <protection locked="0" hidden="0"/>
    </xf>
    <xf numFmtId="167" fontId="4" fillId="3" borderId="1" pivotButton="0" quotePrefix="0" xfId="0"/>
    <xf numFmtId="169" fontId="4" fillId="3" borderId="1" pivotButton="0" quotePrefix="0" xfId="0"/>
    <xf numFmtId="0" fontId="6" fillId="3" borderId="1" pivotButton="0" quotePrefix="0" xfId="0"/>
    <xf numFmtId="3" fontId="3" fillId="3" borderId="1" pivotButton="0" quotePrefix="0" xfId="0"/>
    <xf numFmtId="170" fontId="5" fillId="4" borderId="1" applyAlignment="1" pivotButton="0" quotePrefix="0" xfId="0">
      <alignment horizontal="center" vertical="top"/>
    </xf>
    <xf numFmtId="165" fontId="4" fillId="3" borderId="1" applyAlignment="1" pivotButton="0" quotePrefix="0" xfId="0">
      <alignment horizontal="right" vertical="top"/>
    </xf>
    <xf numFmtId="171" fontId="4" fillId="3" borderId="1" applyAlignment="1" pivotButton="0" quotePrefix="0" xfId="0">
      <alignment horizontal="center" vertical="top"/>
    </xf>
    <xf numFmtId="172" fontId="4" fillId="2" borderId="1" applyProtection="1" pivotButton="0" quotePrefix="0" xfId="0">
      <protection locked="0" hidden="0"/>
    </xf>
    <xf numFmtId="172" fontId="4" fillId="3" borderId="1" pivotButton="0" quotePrefix="0" xfId="0"/>
    <xf numFmtId="1" fontId="5" fillId="4" borderId="1" applyAlignment="1" pivotButton="0" quotePrefix="0" xfId="0">
      <alignment horizontal="center" vertical="center"/>
    </xf>
  </cellXfs>
  <cellStyles count="1">
    <cellStyle name="Normal" xfId="0" builtinId="0" hidden="0"/>
  </cellStyles>
  <dxfs count="5">
    <dxf>
      <font>
        <b val="1"/>
        <color rgb="007A2E0E"/>
      </font>
      <fill>
        <patternFill patternType="solid">
          <fgColor rgb="00F6CDB8"/>
        </patternFill>
      </fill>
    </dxf>
    <dxf>
      <font>
        <b val="1"/>
        <color rgb="006B4200"/>
      </font>
      <fill>
        <patternFill patternType="solid">
          <fgColor rgb="00FBE6C2"/>
        </patternFill>
      </fill>
    </dxf>
    <dxf>
      <font>
        <b val="1"/>
        <color rgb="001E5236"/>
      </font>
      <fill>
        <patternFill patternType="solid">
          <fgColor rgb="00D6EADF"/>
        </patternFill>
      </fill>
    </dxf>
    <dxf>
      <font>
        <b val="1"/>
        <color rgb="006E1F0B"/>
      </font>
      <fill>
        <patternFill patternType="solid">
          <fgColor rgb="00E8B4A6"/>
        </patternFill>
      </fill>
    </dxf>
    <dxf>
      <font>
        <b val="1"/>
        <color rgb="004A5560"/>
      </font>
      <fill>
        <patternFill patternType="solid">
          <fgColor rgb="00E4E7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20" customWidth="1" min="1" max="1"/>
    <col width="112" customWidth="1" min="2" max="2"/>
  </cols>
  <sheetData>
    <row r="1">
      <c r="A1" s="1" t="inlineStr">
        <is>
          <t>Home Maintenance Planner</t>
        </is>
      </c>
    </row>
    <row r="2">
      <c r="A2" s="2" t="inlineStr">
        <is>
          <t>Recurring jobs, a repair log and a 12-month cost plan for one home. Log a job once; the next due date moves by itself.</t>
        </is>
      </c>
    </row>
    <row r="4" ht="44" customHeight="1">
      <c r="A4" s="3" t="inlineStr">
        <is>
          <t>How it works</t>
        </is>
      </c>
      <c r="B4" s="4" t="inlineStr">
        <is>
          <t>List the jobs your home needs (filters, gutters, alarms, services) and how often. Each time you do one, add one row to the Job Log. The planner keeps the history, moves the next due date, and plans what the next 12 months will cost.</t>
        </is>
      </c>
    </row>
    <row r="5" ht="44" customHeight="1">
      <c r="A5" s="3" t="inlineStr">
        <is>
          <t>1. Settings</t>
        </is>
      </c>
      <c r="B5" s="4" t="inlineStr">
        <is>
          <t>The example file is set to Oct 14, 2026 so the example data makes sense. Clear the as-of date to use today. Set how many days ahead counts as 'Due soon', the warranty warning, and your list of areas.</t>
        </is>
      </c>
    </row>
    <row r="6" ht="44" customHeight="1">
      <c r="A6" s="3" t="inlineStr">
        <is>
          <t>2. Appliances</t>
        </is>
      </c>
      <c r="B6" s="4" t="inlineStr">
        <is>
          <t>Optional: one row per appliance or system (furnace, roof, water heater...) with install date, expected life, warranty end, model, serial and filter size. It works out age, warranty status, a replace-around date and how much to set aside each month.</t>
        </is>
      </c>
    </row>
    <row r="7" ht="44" customHeight="1">
      <c r="A7" s="3" t="inlineStr">
        <is>
          <t>3. Tasks</t>
        </is>
      </c>
      <c r="B7" s="4" t="inlineStr">
        <is>
          <t>One row per recurring job (up to 150). Interval = every N days, weeks, months or years after it was last done. Seasonal = due in one or two set months each year (for example gutters in April and November), done any time in the month before or during that month.</t>
        </is>
      </c>
    </row>
    <row r="8" ht="30" customHeight="1">
      <c r="A8" s="3" t="inlineStr">
        <is>
          <t xml:space="preserve">   Last done before</t>
        </is>
      </c>
      <c r="B8" s="4" t="inlineStr">
        <is>
          <t>If you know when a job was last done before you started this file, type that date. Leave it blank and the log will fill it in.</t>
        </is>
      </c>
    </row>
    <row r="9" ht="44" customHeight="1">
      <c r="A9" s="3" t="inlineStr">
        <is>
          <t>4. Job Log</t>
        </is>
      </c>
      <c r="B9" s="4" t="inlineStr">
        <is>
          <t>One row each time you do a job (up to 1,500): date, task, cost, who did it, receipt or note. Leave Task blank for a one-off repair and pick the area. Nothing is ever overwritten, so the history stays.</t>
        </is>
      </c>
    </row>
    <row r="10" ht="30" customHeight="1">
      <c r="A10" s="3" t="inlineStr">
        <is>
          <t>5. To Do</t>
        </is>
      </c>
      <c r="B10" s="4" t="inlineStr">
        <is>
          <t>Overdue, not-yet-logged and due-soon jobs, earliest first, with days late or left. Open it once a week or once a month.</t>
        </is>
      </c>
    </row>
    <row r="11" ht="44" customHeight="1">
      <c r="A11" s="3" t="inlineStr">
        <is>
          <t>6. 12-Month Plan</t>
        </is>
      </c>
      <c r="B11" s="4" t="inlineStr">
        <is>
          <t>Which jobs fall in each of the next 12 months and what they should cost, plus a monthly amount to set aside. Overdue jobs are planned for this month; after that, each job is assumed to be done on time.</t>
        </is>
      </c>
    </row>
    <row r="12" ht="30" customHeight="1">
      <c r="A12" s="3" t="inlineStr">
        <is>
          <t>7. Spending</t>
        </is>
      </c>
      <c r="B12" s="4" t="inlineStr">
        <is>
          <t>What you spent by area: this year, the last three years, the last 12 months and all time, from the Job Log.</t>
        </is>
      </c>
    </row>
    <row r="13" ht="30" customHeight="1">
      <c r="A13" s="3" t="inlineStr">
        <is>
          <t>Statuses</t>
        </is>
      </c>
      <c r="B13" s="4" t="inlineStr">
        <is>
          <t>Overdue / Not logged yet (an interval job with no date: do it, or type when it was last done) / Due soon / Scheduled / Paused (Active = No) / Fix schedule (repeat settings missing).</t>
        </is>
      </c>
    </row>
    <row r="14" ht="30" customHeight="1">
      <c r="A14" s="3" t="inlineStr">
        <is>
          <t>Costs</t>
        </is>
      </c>
      <c r="B14" s="4" t="inlineStr">
        <is>
          <t>The plan uses your estimated cost per job. If you leave it blank, it uses the average of what you've logged for that job. Amounts have no currency symbol, so any currency works.</t>
        </is>
      </c>
    </row>
    <row r="15" ht="44" customHeight="1">
      <c r="A15" s="3" t="inlineStr">
        <is>
          <t>Good habits</t>
        </is>
      </c>
      <c r="B15" s="4" t="inlineStr">
        <is>
          <t>Log jobs on the day you do them. It takes one row. Keep task names unique and don't start them with = &lt; or &gt;, or use * ? ~ in them. Put receipts in a folder and type the file name or invoice number in Receipt / ref.</t>
        </is>
      </c>
    </row>
    <row r="16" ht="30" customHeight="1">
      <c r="A16" s="3" t="inlineStr">
        <is>
          <t>Printing</t>
        </is>
      </c>
      <c r="B16" s="4" t="inlineStr">
        <is>
          <t>To Do, 12-Month Plan, Appliances and Spending print one page wide. The Job Log prints all 1,500 rows (blank ones included), so print it only when you need a paper copy.</t>
        </is>
      </c>
    </row>
    <row r="17" ht="30" customHeight="1">
      <c r="A17" s="3" t="inlineStr">
        <is>
          <t>Colours</t>
        </is>
      </c>
      <c r="B17" s="4" t="inlineStr">
        <is>
          <t>Yellow = type here. Grey = formula. The formula sheets are protected without a password (LibreOffice: Tools &gt; Protect Sheet to turn it off).</t>
        </is>
      </c>
    </row>
    <row r="18" ht="30" customHeight="1">
      <c r="A18" s="3" t="inlineStr">
        <is>
          <t>Compatibility</t>
        </is>
      </c>
      <c r="B18" s="4" t="inlineStr">
        <is>
          <t>Tested in LibreOffice Calc. Built as a standard .xlsx with no macros; not yet tested in Microsoft Excel, Google Sheets or Apple Numbers.</t>
        </is>
      </c>
    </row>
    <row r="19" ht="44" customHeight="1">
      <c r="A19" s="3" t="inlineStr">
        <is>
          <t>License</t>
        </is>
      </c>
      <c r="B19" s="4" t="inlineStr">
        <is>
          <t>Free for personal or business use; don't resell or re-host. All example data is fictional. Intervals in the example are illustrations, not advice: follow your manufacturers' instructions and local rules.</t>
        </is>
      </c>
    </row>
  </sheetData>
  <printOptions horizontalCentered="1"/>
  <pageMargins left="0.4" right="0.4" top="1" bottom="1" header="0.5" footer="0.5"/>
  <pageSetup orientation="landscape" paperSize="1" fitToHeight="1" fitToWidth="1"/>
</worksheet>
</file>

<file path=xl/worksheets/sheet2.xml><?xml version="1.0" encoding="utf-8"?>
<worksheet xmlns="http://schemas.openxmlformats.org/spreadsheetml/2006/main">
  <sheetPr>
    <outlinePr summaryBelow="1" summaryRight="1"/>
    <pageSetUpPr fitToPage="1"/>
  </sheetPr>
  <dimension ref="A1:D26"/>
  <sheetViews>
    <sheetView showGridLines="0" workbookViewId="0">
      <selection activeCell="A1" sqref="A1"/>
    </sheetView>
  </sheetViews>
  <sheetFormatPr baseColWidth="8" defaultRowHeight="15"/>
  <cols>
    <col width="58" customWidth="1" min="1" max="1"/>
    <col width="18" customWidth="1" min="2" max="2"/>
    <col width="3" customWidth="1" min="3" max="3"/>
    <col width="40" customWidth="1" min="4" max="4"/>
  </cols>
  <sheetData>
    <row r="1">
      <c r="A1" s="1" t="inlineStr">
        <is>
          <t>Settings</t>
        </is>
      </c>
    </row>
    <row r="2">
      <c r="A2" s="2" t="inlineStr">
        <is>
          <t>Yellow cells are yours.</t>
        </is>
      </c>
    </row>
    <row r="4">
      <c r="A4" s="5" t="inlineStr">
        <is>
          <t>As-of date (blank = today; the example file uses Oct 14, 2026)</t>
        </is>
      </c>
      <c r="B4" s="6" t="n">
        <v>46309</v>
      </c>
    </row>
    <row r="5">
      <c r="A5" s="5" t="inlineStr">
        <is>
          <t>As-of date used</t>
        </is>
      </c>
      <c r="B5" s="7">
        <f>IF(B4="",TODAY(),B4)</f>
        <v/>
      </c>
    </row>
    <row r="6">
      <c r="A6" s="5" t="inlineStr">
        <is>
          <t>'Due soon' = due within this many days</t>
        </is>
      </c>
      <c r="B6" s="8" t="n">
        <v>30</v>
      </c>
    </row>
    <row r="7">
      <c r="A7" s="5" t="inlineStr">
        <is>
          <t>Warn when a warranty ends within (days)</t>
        </is>
      </c>
      <c r="B7" s="8" t="n">
        <v>60</v>
      </c>
    </row>
    <row r="8">
      <c r="A8" s="5" t="inlineStr">
        <is>
          <t>12-month plan starts (first day of the as-of month)</t>
        </is>
      </c>
      <c r="B8" s="7">
        <f>DATE(YEAR(B5),MONTH(B5),1)</f>
        <v/>
      </c>
    </row>
    <row r="12">
      <c r="A12" s="9" t="inlineStr">
        <is>
          <t>Areas (used by the dropdowns and the Spending sheet)</t>
        </is>
      </c>
      <c r="D12" s="9" t="inlineStr">
        <is>
          <t>Month names (used by the Season dropdowns)</t>
        </is>
      </c>
    </row>
    <row r="13">
      <c r="A13" s="10" t="inlineStr">
        <is>
          <t>Heating &amp; cooling</t>
        </is>
      </c>
      <c r="D13" s="11" t="inlineStr">
        <is>
          <t>Jan</t>
        </is>
      </c>
    </row>
    <row r="14">
      <c r="A14" s="10" t="inlineStr">
        <is>
          <t>Plumbing &amp; water</t>
        </is>
      </c>
      <c r="D14" s="11" t="inlineStr">
        <is>
          <t>Feb</t>
        </is>
      </c>
    </row>
    <row r="15">
      <c r="A15" s="10" t="inlineStr">
        <is>
          <t>Safety</t>
        </is>
      </c>
      <c r="D15" s="11" t="inlineStr">
        <is>
          <t>Mar</t>
        </is>
      </c>
    </row>
    <row r="16">
      <c r="A16" s="10" t="inlineStr">
        <is>
          <t>Electrical</t>
        </is>
      </c>
      <c r="D16" s="11" t="inlineStr">
        <is>
          <t>Apr</t>
        </is>
      </c>
    </row>
    <row r="17">
      <c r="A17" s="10" t="inlineStr">
        <is>
          <t>Kitchen &amp; laundry</t>
        </is>
      </c>
      <c r="D17" s="11" t="inlineStr">
        <is>
          <t>May</t>
        </is>
      </c>
    </row>
    <row r="18">
      <c r="A18" s="10" t="inlineStr">
        <is>
          <t>Roof &amp; gutters</t>
        </is>
      </c>
      <c r="D18" s="11" t="inlineStr">
        <is>
          <t>Jun</t>
        </is>
      </c>
    </row>
    <row r="19">
      <c r="A19" s="10" t="inlineStr">
        <is>
          <t>Exterior &amp; garden</t>
        </is>
      </c>
      <c r="D19" s="11" t="inlineStr">
        <is>
          <t>Jul</t>
        </is>
      </c>
    </row>
    <row r="20">
      <c r="A20" s="10" t="inlineStr">
        <is>
          <t>Interior</t>
        </is>
      </c>
      <c r="D20" s="11" t="inlineStr">
        <is>
          <t>Aug</t>
        </is>
      </c>
    </row>
    <row r="21">
      <c r="A21" s="10" t="inlineStr">
        <is>
          <t>Garage &amp; tools</t>
        </is>
      </c>
      <c r="D21" s="11" t="inlineStr">
        <is>
          <t>Sep</t>
        </is>
      </c>
    </row>
    <row r="22">
      <c r="A22" s="10" t="inlineStr">
        <is>
          <t>Other</t>
        </is>
      </c>
      <c r="D22" s="11" t="inlineStr">
        <is>
          <t>Oct</t>
        </is>
      </c>
    </row>
    <row r="23">
      <c r="A23" s="10" t="n"/>
      <c r="D23" s="11" t="inlineStr">
        <is>
          <t>Nov</t>
        </is>
      </c>
    </row>
    <row r="24">
      <c r="A24" s="10" t="n"/>
      <c r="D24" s="11" t="inlineStr">
        <is>
          <t>Dec</t>
        </is>
      </c>
    </row>
    <row r="26">
      <c r="A26" s="2" t="inlineStr">
        <is>
          <t>Rename or add areas here. A job or one-off whose area isn't on this list is counted as 'Not on the area list' on Spending.</t>
        </is>
      </c>
    </row>
  </sheetData>
  <sheetProtection selectLockedCells="0" selectUnlockedCells="0" sheet="1" objects="0" insertRows="1" insertHyperlinks="1" autoFilter="1" scenarios="0" formatColumns="1" deleteColumns="1" insertColumns="1" pivotTables="1" deleteRows="1" formatCells="1" formatRows="1" sort="1"/>
  <dataValidations count="3">
    <dataValidation sqref="B6" showDropDown="0" showInputMessage="0" showErrorMessage="0" allowBlank="0" type="whole" operator="between">
      <formula1>0</formula1>
      <formula2>365</formula2>
    </dataValidation>
    <dataValidation sqref="B7" showDropDown="0" showInputMessage="0" showErrorMessage="0" allowBlank="0" type="whole" operator="between">
      <formula1>0</formula1>
      <formula2>3650</formula2>
    </dataValidation>
    <dataValidation sqref="B4" showDropDown="0" showInputMessage="0" showErrorMessage="0" allowBlank="1" type="date" operator="greaterThan">
      <formula1>1</formula1>
    </dataValidation>
  </dataValidations>
  <printOptions horizontalCentered="1"/>
  <pageMargins left="0.4" right="0.4" top="1" bottom="1" header="0.5" footer="0.5"/>
  <pageSetup orientation="portrait" paperSize="1" fitToHeight="1" fitToWidth="1"/>
</worksheet>
</file>

<file path=xl/worksheets/sheet3.xml><?xml version="1.0" encoding="utf-8"?>
<worksheet xmlns="http://schemas.openxmlformats.org/spreadsheetml/2006/main">
  <sheetPr>
    <outlinePr summaryBelow="1" summaryRight="1"/>
    <pageSetUpPr fitToPage="1"/>
  </sheetPr>
  <dimension ref="A1:K46"/>
  <sheetViews>
    <sheetView showGridLines="0" workbookViewId="0">
      <selection activeCell="A1" sqref="A1"/>
    </sheetView>
  </sheetViews>
  <sheetFormatPr baseColWidth="8" defaultRowHeight="15"/>
  <cols>
    <col width="5" customWidth="1" min="1" max="1"/>
    <col width="13" customWidth="1" min="2" max="2"/>
    <col width="15" customWidth="1" min="3" max="3"/>
    <col width="30" customWidth="1" min="4" max="4"/>
    <col width="18" customWidth="1" min="5" max="5"/>
    <col width="22" customWidth="1" min="6" max="6"/>
    <col width="15" customWidth="1" min="7" max="7"/>
    <col width="13" customWidth="1" min="8" max="8"/>
    <col width="10" customWidth="1" min="9" max="9"/>
    <col width="20" customWidth="1" min="10" max="10"/>
    <col hidden="1" width="13" customWidth="1" min="11" max="11"/>
  </cols>
  <sheetData>
    <row r="1">
      <c r="A1" s="1" t="inlineStr">
        <is>
          <t>To Do</t>
        </is>
      </c>
    </row>
    <row r="2">
      <c r="A2" s="2" t="inlineStr">
        <is>
          <t>Overdue, not-yet-logged and due-soon jobs, earliest first. Log a job on the Job Log and it drops off.</t>
        </is>
      </c>
    </row>
    <row r="3">
      <c r="A3" s="5" t="inlineStr">
        <is>
          <t>As of</t>
        </is>
      </c>
      <c r="B3" s="12">
        <f>AsOf</f>
        <v/>
      </c>
      <c r="E3" s="13" t="inlineStr">
        <is>
          <t>Due soon =</t>
        </is>
      </c>
      <c r="F3" s="14">
        <f>"within "&amp;DueSoon&amp;" days"</f>
        <v/>
      </c>
    </row>
    <row r="5">
      <c r="A5" s="5" t="inlineStr">
        <is>
          <t>Active tasks</t>
        </is>
      </c>
      <c r="D5" s="15">
        <f>COUNTIFS(TName,"&lt;&gt;",TStatus,"&lt;&gt;Paused")</f>
        <v/>
      </c>
      <c r="F5" s="5" t="inlineStr">
        <is>
          <t>Spent this year</t>
        </is>
      </c>
      <c r="I5" s="16">
        <f>Spending!B19</f>
        <v/>
      </c>
    </row>
    <row r="6">
      <c r="A6" s="5" t="inlineStr">
        <is>
          <t>Overdue</t>
        </is>
      </c>
      <c r="D6" s="15">
        <f>COUNTIF(TStatus,"Overdue")</f>
        <v/>
      </c>
      <c r="F6" s="5" t="inlineStr">
        <is>
          <t>Spent in the last 12 months</t>
        </is>
      </c>
      <c r="I6" s="16">
        <f>Spending!F19</f>
        <v/>
      </c>
    </row>
    <row r="7">
      <c r="A7" s="5" t="inlineStr">
        <is>
          <t>Not logged yet</t>
        </is>
      </c>
      <c r="D7" s="15">
        <f>COUNTIF(TStatus,"Not logged yet")</f>
        <v/>
      </c>
      <c r="F7" s="5" t="inlineStr">
        <is>
          <t>Planned jobs, next 12 months</t>
        </is>
      </c>
      <c r="I7" s="16">
        <f>'12-Month Plan'!R3</f>
        <v/>
      </c>
    </row>
    <row r="8">
      <c r="A8" s="5" t="inlineStr">
        <is>
          <t>Due soon</t>
        </is>
      </c>
      <c r="D8" s="15">
        <f>COUNTIF(TStatus,"Due soon")</f>
        <v/>
      </c>
      <c r="F8" s="5" t="inlineStr">
        <is>
          <t>Set aside per month for jobs</t>
        </is>
      </c>
      <c r="I8" s="16">
        <f>'12-Month Plan'!R4</f>
        <v/>
      </c>
    </row>
    <row r="9">
      <c r="A9" s="5" t="inlineStr">
        <is>
          <t>Paused</t>
        </is>
      </c>
      <c r="D9" s="15">
        <f>COUNTIF(TStatus,"Paused")</f>
        <v/>
      </c>
      <c r="F9" s="5" t="inlineStr">
        <is>
          <t>Set aside per month for replacements</t>
        </is>
      </c>
      <c r="I9" s="16">
        <f>SUM(ASave)</f>
        <v/>
      </c>
    </row>
    <row r="10">
      <c r="A10" s="5" t="inlineStr">
        <is>
          <t>Need a fix (Fix schedule)</t>
        </is>
      </c>
      <c r="D10" s="15">
        <f>COUNTIF(TStatus,"Fix schedule")</f>
        <v/>
      </c>
      <c r="F10" s="5" t="inlineStr">
        <is>
          <t>Warranties ending soon</t>
        </is>
      </c>
      <c r="I10" s="15">
        <f>COUNTIF(AWarr,"Ends soon")</f>
        <v/>
      </c>
    </row>
    <row r="13" ht="34" customHeight="1">
      <c r="A13" s="17" t="inlineStr">
        <is>
          <t>#</t>
        </is>
      </c>
      <c r="B13" s="17" t="inlineStr">
        <is>
          <t>Due</t>
        </is>
      </c>
      <c r="C13" s="17" t="inlineStr">
        <is>
          <t>Status</t>
        </is>
      </c>
      <c r="D13" s="17" t="inlineStr">
        <is>
          <t>Task</t>
        </is>
      </c>
      <c r="E13" s="17" t="inlineStr">
        <is>
          <t>Area</t>
        </is>
      </c>
      <c r="F13" s="17" t="inlineStr">
        <is>
          <t>Appliance / system</t>
        </is>
      </c>
      <c r="G13" s="17" t="inlineStr">
        <is>
          <t>Days left / late</t>
        </is>
      </c>
      <c r="H13" s="17" t="inlineStr">
        <is>
          <t>Last done</t>
        </is>
      </c>
      <c r="I13" s="17" t="inlineStr">
        <is>
          <t>Est. cost</t>
        </is>
      </c>
      <c r="J13" s="17" t="inlineStr">
        <is>
          <t>Usually done by</t>
        </is>
      </c>
    </row>
    <row r="14">
      <c r="A14" s="18" t="n">
        <v>1</v>
      </c>
      <c r="B14" s="7">
        <f>IF(K14="","",INT(SMALL(TKey,A14)))</f>
        <v/>
      </c>
      <c r="C14" s="14">
        <f>IF($K14="","",INDEX(TStatus,$K14)&amp;"")</f>
        <v/>
      </c>
      <c r="D14" s="11">
        <f>IF($K14="","",INDEX(TName,$K14)&amp;"")</f>
        <v/>
      </c>
      <c r="E14" s="11">
        <f>IF($K14="","",INDEX(TArea,$K14)&amp;"")</f>
        <v/>
      </c>
      <c r="F14" s="11">
        <f>IF($K14="","",INDEX(TAsset,$K14)&amp;"")</f>
        <v/>
      </c>
      <c r="G14" s="19">
        <f>IF($K14="","",INDEX(TDays,$K14))</f>
        <v/>
      </c>
      <c r="H14" s="20">
        <f>IF($K14="","",INDEX(TLast,$K14))</f>
        <v/>
      </c>
      <c r="I14" s="21">
        <f>IF($K14="","",INDEX(TCost,$K14))</f>
        <v/>
      </c>
      <c r="J14" s="11">
        <f>IF($K14="","",INDEX(TWho,$K14)&amp;"")</f>
        <v/>
      </c>
      <c r="K14" s="22">
        <f>IFERROR(MATCH(SMALL(TKey,A14),TKey,0),"")</f>
        <v/>
      </c>
    </row>
    <row r="15">
      <c r="A15" s="18" t="n">
        <v>2</v>
      </c>
      <c r="B15" s="7">
        <f>IF(K15="","",INT(SMALL(TKey,A15)))</f>
        <v/>
      </c>
      <c r="C15" s="14">
        <f>IF($K15="","",INDEX(TStatus,$K15)&amp;"")</f>
        <v/>
      </c>
      <c r="D15" s="11">
        <f>IF($K15="","",INDEX(TName,$K15)&amp;"")</f>
        <v/>
      </c>
      <c r="E15" s="11">
        <f>IF($K15="","",INDEX(TArea,$K15)&amp;"")</f>
        <v/>
      </c>
      <c r="F15" s="11">
        <f>IF($K15="","",INDEX(TAsset,$K15)&amp;"")</f>
        <v/>
      </c>
      <c r="G15" s="19">
        <f>IF($K15="","",INDEX(TDays,$K15))</f>
        <v/>
      </c>
      <c r="H15" s="20">
        <f>IF($K15="","",INDEX(TLast,$K15))</f>
        <v/>
      </c>
      <c r="I15" s="21">
        <f>IF($K15="","",INDEX(TCost,$K15))</f>
        <v/>
      </c>
      <c r="J15" s="11">
        <f>IF($K15="","",INDEX(TWho,$K15)&amp;"")</f>
        <v/>
      </c>
      <c r="K15" s="22">
        <f>IFERROR(MATCH(SMALL(TKey,A15),TKey,0),"")</f>
        <v/>
      </c>
    </row>
    <row r="16">
      <c r="A16" s="18" t="n">
        <v>3</v>
      </c>
      <c r="B16" s="7">
        <f>IF(K16="","",INT(SMALL(TKey,A16)))</f>
        <v/>
      </c>
      <c r="C16" s="14">
        <f>IF($K16="","",INDEX(TStatus,$K16)&amp;"")</f>
        <v/>
      </c>
      <c r="D16" s="11">
        <f>IF($K16="","",INDEX(TName,$K16)&amp;"")</f>
        <v/>
      </c>
      <c r="E16" s="11">
        <f>IF($K16="","",INDEX(TArea,$K16)&amp;"")</f>
        <v/>
      </c>
      <c r="F16" s="11">
        <f>IF($K16="","",INDEX(TAsset,$K16)&amp;"")</f>
        <v/>
      </c>
      <c r="G16" s="19">
        <f>IF($K16="","",INDEX(TDays,$K16))</f>
        <v/>
      </c>
      <c r="H16" s="20">
        <f>IF($K16="","",INDEX(TLast,$K16))</f>
        <v/>
      </c>
      <c r="I16" s="21">
        <f>IF($K16="","",INDEX(TCost,$K16))</f>
        <v/>
      </c>
      <c r="J16" s="11">
        <f>IF($K16="","",INDEX(TWho,$K16)&amp;"")</f>
        <v/>
      </c>
      <c r="K16" s="22">
        <f>IFERROR(MATCH(SMALL(TKey,A16),TKey,0),"")</f>
        <v/>
      </c>
    </row>
    <row r="17">
      <c r="A17" s="18" t="n">
        <v>4</v>
      </c>
      <c r="B17" s="7">
        <f>IF(K17="","",INT(SMALL(TKey,A17)))</f>
        <v/>
      </c>
      <c r="C17" s="14">
        <f>IF($K17="","",INDEX(TStatus,$K17)&amp;"")</f>
        <v/>
      </c>
      <c r="D17" s="11">
        <f>IF($K17="","",INDEX(TName,$K17)&amp;"")</f>
        <v/>
      </c>
      <c r="E17" s="11">
        <f>IF($K17="","",INDEX(TArea,$K17)&amp;"")</f>
        <v/>
      </c>
      <c r="F17" s="11">
        <f>IF($K17="","",INDEX(TAsset,$K17)&amp;"")</f>
        <v/>
      </c>
      <c r="G17" s="19">
        <f>IF($K17="","",INDEX(TDays,$K17))</f>
        <v/>
      </c>
      <c r="H17" s="20">
        <f>IF($K17="","",INDEX(TLast,$K17))</f>
        <v/>
      </c>
      <c r="I17" s="21">
        <f>IF($K17="","",INDEX(TCost,$K17))</f>
        <v/>
      </c>
      <c r="J17" s="11">
        <f>IF($K17="","",INDEX(TWho,$K17)&amp;"")</f>
        <v/>
      </c>
      <c r="K17" s="22">
        <f>IFERROR(MATCH(SMALL(TKey,A17),TKey,0),"")</f>
        <v/>
      </c>
    </row>
    <row r="18">
      <c r="A18" s="18" t="n">
        <v>5</v>
      </c>
      <c r="B18" s="7">
        <f>IF(K18="","",INT(SMALL(TKey,A18)))</f>
        <v/>
      </c>
      <c r="C18" s="14">
        <f>IF($K18="","",INDEX(TStatus,$K18)&amp;"")</f>
        <v/>
      </c>
      <c r="D18" s="11">
        <f>IF($K18="","",INDEX(TName,$K18)&amp;"")</f>
        <v/>
      </c>
      <c r="E18" s="11">
        <f>IF($K18="","",INDEX(TArea,$K18)&amp;"")</f>
        <v/>
      </c>
      <c r="F18" s="11">
        <f>IF($K18="","",INDEX(TAsset,$K18)&amp;"")</f>
        <v/>
      </c>
      <c r="G18" s="19">
        <f>IF($K18="","",INDEX(TDays,$K18))</f>
        <v/>
      </c>
      <c r="H18" s="20">
        <f>IF($K18="","",INDEX(TLast,$K18))</f>
        <v/>
      </c>
      <c r="I18" s="21">
        <f>IF($K18="","",INDEX(TCost,$K18))</f>
        <v/>
      </c>
      <c r="J18" s="11">
        <f>IF($K18="","",INDEX(TWho,$K18)&amp;"")</f>
        <v/>
      </c>
      <c r="K18" s="22">
        <f>IFERROR(MATCH(SMALL(TKey,A18),TKey,0),"")</f>
        <v/>
      </c>
    </row>
    <row r="19">
      <c r="A19" s="18" t="n">
        <v>6</v>
      </c>
      <c r="B19" s="7">
        <f>IF(K19="","",INT(SMALL(TKey,A19)))</f>
        <v/>
      </c>
      <c r="C19" s="14">
        <f>IF($K19="","",INDEX(TStatus,$K19)&amp;"")</f>
        <v/>
      </c>
      <c r="D19" s="11">
        <f>IF($K19="","",INDEX(TName,$K19)&amp;"")</f>
        <v/>
      </c>
      <c r="E19" s="11">
        <f>IF($K19="","",INDEX(TArea,$K19)&amp;"")</f>
        <v/>
      </c>
      <c r="F19" s="11">
        <f>IF($K19="","",INDEX(TAsset,$K19)&amp;"")</f>
        <v/>
      </c>
      <c r="G19" s="19">
        <f>IF($K19="","",INDEX(TDays,$K19))</f>
        <v/>
      </c>
      <c r="H19" s="20">
        <f>IF($K19="","",INDEX(TLast,$K19))</f>
        <v/>
      </c>
      <c r="I19" s="21">
        <f>IF($K19="","",INDEX(TCost,$K19))</f>
        <v/>
      </c>
      <c r="J19" s="11">
        <f>IF($K19="","",INDEX(TWho,$K19)&amp;"")</f>
        <v/>
      </c>
      <c r="K19" s="22">
        <f>IFERROR(MATCH(SMALL(TKey,A19),TKey,0),"")</f>
        <v/>
      </c>
    </row>
    <row r="20">
      <c r="A20" s="18" t="n">
        <v>7</v>
      </c>
      <c r="B20" s="7">
        <f>IF(K20="","",INT(SMALL(TKey,A20)))</f>
        <v/>
      </c>
      <c r="C20" s="14">
        <f>IF($K20="","",INDEX(TStatus,$K20)&amp;"")</f>
        <v/>
      </c>
      <c r="D20" s="11">
        <f>IF($K20="","",INDEX(TName,$K20)&amp;"")</f>
        <v/>
      </c>
      <c r="E20" s="11">
        <f>IF($K20="","",INDEX(TArea,$K20)&amp;"")</f>
        <v/>
      </c>
      <c r="F20" s="11">
        <f>IF($K20="","",INDEX(TAsset,$K20)&amp;"")</f>
        <v/>
      </c>
      <c r="G20" s="19">
        <f>IF($K20="","",INDEX(TDays,$K20))</f>
        <v/>
      </c>
      <c r="H20" s="20">
        <f>IF($K20="","",INDEX(TLast,$K20))</f>
        <v/>
      </c>
      <c r="I20" s="21">
        <f>IF($K20="","",INDEX(TCost,$K20))</f>
        <v/>
      </c>
      <c r="J20" s="11">
        <f>IF($K20="","",INDEX(TWho,$K20)&amp;"")</f>
        <v/>
      </c>
      <c r="K20" s="22">
        <f>IFERROR(MATCH(SMALL(TKey,A20),TKey,0),"")</f>
        <v/>
      </c>
    </row>
    <row r="21">
      <c r="A21" s="18" t="n">
        <v>8</v>
      </c>
      <c r="B21" s="7">
        <f>IF(K21="","",INT(SMALL(TKey,A21)))</f>
        <v/>
      </c>
      <c r="C21" s="14">
        <f>IF($K21="","",INDEX(TStatus,$K21)&amp;"")</f>
        <v/>
      </c>
      <c r="D21" s="11">
        <f>IF($K21="","",INDEX(TName,$K21)&amp;"")</f>
        <v/>
      </c>
      <c r="E21" s="11">
        <f>IF($K21="","",INDEX(TArea,$K21)&amp;"")</f>
        <v/>
      </c>
      <c r="F21" s="11">
        <f>IF($K21="","",INDEX(TAsset,$K21)&amp;"")</f>
        <v/>
      </c>
      <c r="G21" s="19">
        <f>IF($K21="","",INDEX(TDays,$K21))</f>
        <v/>
      </c>
      <c r="H21" s="20">
        <f>IF($K21="","",INDEX(TLast,$K21))</f>
        <v/>
      </c>
      <c r="I21" s="21">
        <f>IF($K21="","",INDEX(TCost,$K21))</f>
        <v/>
      </c>
      <c r="J21" s="11">
        <f>IF($K21="","",INDEX(TWho,$K21)&amp;"")</f>
        <v/>
      </c>
      <c r="K21" s="22">
        <f>IFERROR(MATCH(SMALL(TKey,A21),TKey,0),"")</f>
        <v/>
      </c>
    </row>
    <row r="22">
      <c r="A22" s="18" t="n">
        <v>9</v>
      </c>
      <c r="B22" s="7">
        <f>IF(K22="","",INT(SMALL(TKey,A22)))</f>
        <v/>
      </c>
      <c r="C22" s="14">
        <f>IF($K22="","",INDEX(TStatus,$K22)&amp;"")</f>
        <v/>
      </c>
      <c r="D22" s="11">
        <f>IF($K22="","",INDEX(TName,$K22)&amp;"")</f>
        <v/>
      </c>
      <c r="E22" s="11">
        <f>IF($K22="","",INDEX(TArea,$K22)&amp;"")</f>
        <v/>
      </c>
      <c r="F22" s="11">
        <f>IF($K22="","",INDEX(TAsset,$K22)&amp;"")</f>
        <v/>
      </c>
      <c r="G22" s="19">
        <f>IF($K22="","",INDEX(TDays,$K22))</f>
        <v/>
      </c>
      <c r="H22" s="20">
        <f>IF($K22="","",INDEX(TLast,$K22))</f>
        <v/>
      </c>
      <c r="I22" s="21">
        <f>IF($K22="","",INDEX(TCost,$K22))</f>
        <v/>
      </c>
      <c r="J22" s="11">
        <f>IF($K22="","",INDEX(TWho,$K22)&amp;"")</f>
        <v/>
      </c>
      <c r="K22" s="22">
        <f>IFERROR(MATCH(SMALL(TKey,A22),TKey,0),"")</f>
        <v/>
      </c>
    </row>
    <row r="23">
      <c r="A23" s="18" t="n">
        <v>10</v>
      </c>
      <c r="B23" s="7">
        <f>IF(K23="","",INT(SMALL(TKey,A23)))</f>
        <v/>
      </c>
      <c r="C23" s="14">
        <f>IF($K23="","",INDEX(TStatus,$K23)&amp;"")</f>
        <v/>
      </c>
      <c r="D23" s="11">
        <f>IF($K23="","",INDEX(TName,$K23)&amp;"")</f>
        <v/>
      </c>
      <c r="E23" s="11">
        <f>IF($K23="","",INDEX(TArea,$K23)&amp;"")</f>
        <v/>
      </c>
      <c r="F23" s="11">
        <f>IF($K23="","",INDEX(TAsset,$K23)&amp;"")</f>
        <v/>
      </c>
      <c r="G23" s="19">
        <f>IF($K23="","",INDEX(TDays,$K23))</f>
        <v/>
      </c>
      <c r="H23" s="20">
        <f>IF($K23="","",INDEX(TLast,$K23))</f>
        <v/>
      </c>
      <c r="I23" s="21">
        <f>IF($K23="","",INDEX(TCost,$K23))</f>
        <v/>
      </c>
      <c r="J23" s="11">
        <f>IF($K23="","",INDEX(TWho,$K23)&amp;"")</f>
        <v/>
      </c>
      <c r="K23" s="22">
        <f>IFERROR(MATCH(SMALL(TKey,A23),TKey,0),"")</f>
        <v/>
      </c>
    </row>
    <row r="24">
      <c r="A24" s="18" t="n">
        <v>11</v>
      </c>
      <c r="B24" s="7">
        <f>IF(K24="","",INT(SMALL(TKey,A24)))</f>
        <v/>
      </c>
      <c r="C24" s="14">
        <f>IF($K24="","",INDEX(TStatus,$K24)&amp;"")</f>
        <v/>
      </c>
      <c r="D24" s="11">
        <f>IF($K24="","",INDEX(TName,$K24)&amp;"")</f>
        <v/>
      </c>
      <c r="E24" s="11">
        <f>IF($K24="","",INDEX(TArea,$K24)&amp;"")</f>
        <v/>
      </c>
      <c r="F24" s="11">
        <f>IF($K24="","",INDEX(TAsset,$K24)&amp;"")</f>
        <v/>
      </c>
      <c r="G24" s="19">
        <f>IF($K24="","",INDEX(TDays,$K24))</f>
        <v/>
      </c>
      <c r="H24" s="20">
        <f>IF($K24="","",INDEX(TLast,$K24))</f>
        <v/>
      </c>
      <c r="I24" s="21">
        <f>IF($K24="","",INDEX(TCost,$K24))</f>
        <v/>
      </c>
      <c r="J24" s="11">
        <f>IF($K24="","",INDEX(TWho,$K24)&amp;"")</f>
        <v/>
      </c>
      <c r="K24" s="22">
        <f>IFERROR(MATCH(SMALL(TKey,A24),TKey,0),"")</f>
        <v/>
      </c>
    </row>
    <row r="25">
      <c r="A25" s="18" t="n">
        <v>12</v>
      </c>
      <c r="B25" s="7">
        <f>IF(K25="","",INT(SMALL(TKey,A25)))</f>
        <v/>
      </c>
      <c r="C25" s="14">
        <f>IF($K25="","",INDEX(TStatus,$K25)&amp;"")</f>
        <v/>
      </c>
      <c r="D25" s="11">
        <f>IF($K25="","",INDEX(TName,$K25)&amp;"")</f>
        <v/>
      </c>
      <c r="E25" s="11">
        <f>IF($K25="","",INDEX(TArea,$K25)&amp;"")</f>
        <v/>
      </c>
      <c r="F25" s="11">
        <f>IF($K25="","",INDEX(TAsset,$K25)&amp;"")</f>
        <v/>
      </c>
      <c r="G25" s="19">
        <f>IF($K25="","",INDEX(TDays,$K25))</f>
        <v/>
      </c>
      <c r="H25" s="20">
        <f>IF($K25="","",INDEX(TLast,$K25))</f>
        <v/>
      </c>
      <c r="I25" s="21">
        <f>IF($K25="","",INDEX(TCost,$K25))</f>
        <v/>
      </c>
      <c r="J25" s="11">
        <f>IF($K25="","",INDEX(TWho,$K25)&amp;"")</f>
        <v/>
      </c>
      <c r="K25" s="22">
        <f>IFERROR(MATCH(SMALL(TKey,A25),TKey,0),"")</f>
        <v/>
      </c>
    </row>
    <row r="26">
      <c r="A26" s="18" t="n">
        <v>13</v>
      </c>
      <c r="B26" s="7">
        <f>IF(K26="","",INT(SMALL(TKey,A26)))</f>
        <v/>
      </c>
      <c r="C26" s="14">
        <f>IF($K26="","",INDEX(TStatus,$K26)&amp;"")</f>
        <v/>
      </c>
      <c r="D26" s="11">
        <f>IF($K26="","",INDEX(TName,$K26)&amp;"")</f>
        <v/>
      </c>
      <c r="E26" s="11">
        <f>IF($K26="","",INDEX(TArea,$K26)&amp;"")</f>
        <v/>
      </c>
      <c r="F26" s="11">
        <f>IF($K26="","",INDEX(TAsset,$K26)&amp;"")</f>
        <v/>
      </c>
      <c r="G26" s="19">
        <f>IF($K26="","",INDEX(TDays,$K26))</f>
        <v/>
      </c>
      <c r="H26" s="20">
        <f>IF($K26="","",INDEX(TLast,$K26))</f>
        <v/>
      </c>
      <c r="I26" s="21">
        <f>IF($K26="","",INDEX(TCost,$K26))</f>
        <v/>
      </c>
      <c r="J26" s="11">
        <f>IF($K26="","",INDEX(TWho,$K26)&amp;"")</f>
        <v/>
      </c>
      <c r="K26" s="22">
        <f>IFERROR(MATCH(SMALL(TKey,A26),TKey,0),"")</f>
        <v/>
      </c>
    </row>
    <row r="27">
      <c r="A27" s="18" t="n">
        <v>14</v>
      </c>
      <c r="B27" s="7">
        <f>IF(K27="","",INT(SMALL(TKey,A27)))</f>
        <v/>
      </c>
      <c r="C27" s="14">
        <f>IF($K27="","",INDEX(TStatus,$K27)&amp;"")</f>
        <v/>
      </c>
      <c r="D27" s="11">
        <f>IF($K27="","",INDEX(TName,$K27)&amp;"")</f>
        <v/>
      </c>
      <c r="E27" s="11">
        <f>IF($K27="","",INDEX(TArea,$K27)&amp;"")</f>
        <v/>
      </c>
      <c r="F27" s="11">
        <f>IF($K27="","",INDEX(TAsset,$K27)&amp;"")</f>
        <v/>
      </c>
      <c r="G27" s="19">
        <f>IF($K27="","",INDEX(TDays,$K27))</f>
        <v/>
      </c>
      <c r="H27" s="20">
        <f>IF($K27="","",INDEX(TLast,$K27))</f>
        <v/>
      </c>
      <c r="I27" s="21">
        <f>IF($K27="","",INDEX(TCost,$K27))</f>
        <v/>
      </c>
      <c r="J27" s="11">
        <f>IF($K27="","",INDEX(TWho,$K27)&amp;"")</f>
        <v/>
      </c>
      <c r="K27" s="22">
        <f>IFERROR(MATCH(SMALL(TKey,A27),TKey,0),"")</f>
        <v/>
      </c>
    </row>
    <row r="28">
      <c r="A28" s="18" t="n">
        <v>15</v>
      </c>
      <c r="B28" s="7">
        <f>IF(K28="","",INT(SMALL(TKey,A28)))</f>
        <v/>
      </c>
      <c r="C28" s="14">
        <f>IF($K28="","",INDEX(TStatus,$K28)&amp;"")</f>
        <v/>
      </c>
      <c r="D28" s="11">
        <f>IF($K28="","",INDEX(TName,$K28)&amp;"")</f>
        <v/>
      </c>
      <c r="E28" s="11">
        <f>IF($K28="","",INDEX(TArea,$K28)&amp;"")</f>
        <v/>
      </c>
      <c r="F28" s="11">
        <f>IF($K28="","",INDEX(TAsset,$K28)&amp;"")</f>
        <v/>
      </c>
      <c r="G28" s="19">
        <f>IF($K28="","",INDEX(TDays,$K28))</f>
        <v/>
      </c>
      <c r="H28" s="20">
        <f>IF($K28="","",INDEX(TLast,$K28))</f>
        <v/>
      </c>
      <c r="I28" s="21">
        <f>IF($K28="","",INDEX(TCost,$K28))</f>
        <v/>
      </c>
      <c r="J28" s="11">
        <f>IF($K28="","",INDEX(TWho,$K28)&amp;"")</f>
        <v/>
      </c>
      <c r="K28" s="22">
        <f>IFERROR(MATCH(SMALL(TKey,A28),TKey,0),"")</f>
        <v/>
      </c>
    </row>
    <row r="29">
      <c r="A29" s="18" t="n">
        <v>16</v>
      </c>
      <c r="B29" s="7">
        <f>IF(K29="","",INT(SMALL(TKey,A29)))</f>
        <v/>
      </c>
      <c r="C29" s="14">
        <f>IF($K29="","",INDEX(TStatus,$K29)&amp;"")</f>
        <v/>
      </c>
      <c r="D29" s="11">
        <f>IF($K29="","",INDEX(TName,$K29)&amp;"")</f>
        <v/>
      </c>
      <c r="E29" s="11">
        <f>IF($K29="","",INDEX(TArea,$K29)&amp;"")</f>
        <v/>
      </c>
      <c r="F29" s="11">
        <f>IF($K29="","",INDEX(TAsset,$K29)&amp;"")</f>
        <v/>
      </c>
      <c r="G29" s="19">
        <f>IF($K29="","",INDEX(TDays,$K29))</f>
        <v/>
      </c>
      <c r="H29" s="20">
        <f>IF($K29="","",INDEX(TLast,$K29))</f>
        <v/>
      </c>
      <c r="I29" s="21">
        <f>IF($K29="","",INDEX(TCost,$K29))</f>
        <v/>
      </c>
      <c r="J29" s="11">
        <f>IF($K29="","",INDEX(TWho,$K29)&amp;"")</f>
        <v/>
      </c>
      <c r="K29" s="22">
        <f>IFERROR(MATCH(SMALL(TKey,A29),TKey,0),"")</f>
        <v/>
      </c>
    </row>
    <row r="30">
      <c r="A30" s="18" t="n">
        <v>17</v>
      </c>
      <c r="B30" s="7">
        <f>IF(K30="","",INT(SMALL(TKey,A30)))</f>
        <v/>
      </c>
      <c r="C30" s="14">
        <f>IF($K30="","",INDEX(TStatus,$K30)&amp;"")</f>
        <v/>
      </c>
      <c r="D30" s="11">
        <f>IF($K30="","",INDEX(TName,$K30)&amp;"")</f>
        <v/>
      </c>
      <c r="E30" s="11">
        <f>IF($K30="","",INDEX(TArea,$K30)&amp;"")</f>
        <v/>
      </c>
      <c r="F30" s="11">
        <f>IF($K30="","",INDEX(TAsset,$K30)&amp;"")</f>
        <v/>
      </c>
      <c r="G30" s="19">
        <f>IF($K30="","",INDEX(TDays,$K30))</f>
        <v/>
      </c>
      <c r="H30" s="20">
        <f>IF($K30="","",INDEX(TLast,$K30))</f>
        <v/>
      </c>
      <c r="I30" s="21">
        <f>IF($K30="","",INDEX(TCost,$K30))</f>
        <v/>
      </c>
      <c r="J30" s="11">
        <f>IF($K30="","",INDEX(TWho,$K30)&amp;"")</f>
        <v/>
      </c>
      <c r="K30" s="22">
        <f>IFERROR(MATCH(SMALL(TKey,A30),TKey,0),"")</f>
        <v/>
      </c>
    </row>
    <row r="31">
      <c r="A31" s="18" t="n">
        <v>18</v>
      </c>
      <c r="B31" s="7">
        <f>IF(K31="","",INT(SMALL(TKey,A31)))</f>
        <v/>
      </c>
      <c r="C31" s="14">
        <f>IF($K31="","",INDEX(TStatus,$K31)&amp;"")</f>
        <v/>
      </c>
      <c r="D31" s="11">
        <f>IF($K31="","",INDEX(TName,$K31)&amp;"")</f>
        <v/>
      </c>
      <c r="E31" s="11">
        <f>IF($K31="","",INDEX(TArea,$K31)&amp;"")</f>
        <v/>
      </c>
      <c r="F31" s="11">
        <f>IF($K31="","",INDEX(TAsset,$K31)&amp;"")</f>
        <v/>
      </c>
      <c r="G31" s="19">
        <f>IF($K31="","",INDEX(TDays,$K31))</f>
        <v/>
      </c>
      <c r="H31" s="20">
        <f>IF($K31="","",INDEX(TLast,$K31))</f>
        <v/>
      </c>
      <c r="I31" s="21">
        <f>IF($K31="","",INDEX(TCost,$K31))</f>
        <v/>
      </c>
      <c r="J31" s="11">
        <f>IF($K31="","",INDEX(TWho,$K31)&amp;"")</f>
        <v/>
      </c>
      <c r="K31" s="22">
        <f>IFERROR(MATCH(SMALL(TKey,A31),TKey,0),"")</f>
        <v/>
      </c>
    </row>
    <row r="32">
      <c r="A32" s="18" t="n">
        <v>19</v>
      </c>
      <c r="B32" s="7">
        <f>IF(K32="","",INT(SMALL(TKey,A32)))</f>
        <v/>
      </c>
      <c r="C32" s="14">
        <f>IF($K32="","",INDEX(TStatus,$K32)&amp;"")</f>
        <v/>
      </c>
      <c r="D32" s="11">
        <f>IF($K32="","",INDEX(TName,$K32)&amp;"")</f>
        <v/>
      </c>
      <c r="E32" s="11">
        <f>IF($K32="","",INDEX(TArea,$K32)&amp;"")</f>
        <v/>
      </c>
      <c r="F32" s="11">
        <f>IF($K32="","",INDEX(TAsset,$K32)&amp;"")</f>
        <v/>
      </c>
      <c r="G32" s="19">
        <f>IF($K32="","",INDEX(TDays,$K32))</f>
        <v/>
      </c>
      <c r="H32" s="20">
        <f>IF($K32="","",INDEX(TLast,$K32))</f>
        <v/>
      </c>
      <c r="I32" s="21">
        <f>IF($K32="","",INDEX(TCost,$K32))</f>
        <v/>
      </c>
      <c r="J32" s="11">
        <f>IF($K32="","",INDEX(TWho,$K32)&amp;"")</f>
        <v/>
      </c>
      <c r="K32" s="22">
        <f>IFERROR(MATCH(SMALL(TKey,A32),TKey,0),"")</f>
        <v/>
      </c>
    </row>
    <row r="33">
      <c r="A33" s="18" t="n">
        <v>20</v>
      </c>
      <c r="B33" s="7">
        <f>IF(K33="","",INT(SMALL(TKey,A33)))</f>
        <v/>
      </c>
      <c r="C33" s="14">
        <f>IF($K33="","",INDEX(TStatus,$K33)&amp;"")</f>
        <v/>
      </c>
      <c r="D33" s="11">
        <f>IF($K33="","",INDEX(TName,$K33)&amp;"")</f>
        <v/>
      </c>
      <c r="E33" s="11">
        <f>IF($K33="","",INDEX(TArea,$K33)&amp;"")</f>
        <v/>
      </c>
      <c r="F33" s="11">
        <f>IF($K33="","",INDEX(TAsset,$K33)&amp;"")</f>
        <v/>
      </c>
      <c r="G33" s="19">
        <f>IF($K33="","",INDEX(TDays,$K33))</f>
        <v/>
      </c>
      <c r="H33" s="20">
        <f>IF($K33="","",INDEX(TLast,$K33))</f>
        <v/>
      </c>
      <c r="I33" s="21">
        <f>IF($K33="","",INDEX(TCost,$K33))</f>
        <v/>
      </c>
      <c r="J33" s="11">
        <f>IF($K33="","",INDEX(TWho,$K33)&amp;"")</f>
        <v/>
      </c>
      <c r="K33" s="22">
        <f>IFERROR(MATCH(SMALL(TKey,A33),TKey,0),"")</f>
        <v/>
      </c>
    </row>
    <row r="34">
      <c r="A34" s="18" t="n">
        <v>21</v>
      </c>
      <c r="B34" s="7">
        <f>IF(K34="","",INT(SMALL(TKey,A34)))</f>
        <v/>
      </c>
      <c r="C34" s="14">
        <f>IF($K34="","",INDEX(TStatus,$K34)&amp;"")</f>
        <v/>
      </c>
      <c r="D34" s="11">
        <f>IF($K34="","",INDEX(TName,$K34)&amp;"")</f>
        <v/>
      </c>
      <c r="E34" s="11">
        <f>IF($K34="","",INDEX(TArea,$K34)&amp;"")</f>
        <v/>
      </c>
      <c r="F34" s="11">
        <f>IF($K34="","",INDEX(TAsset,$K34)&amp;"")</f>
        <v/>
      </c>
      <c r="G34" s="19">
        <f>IF($K34="","",INDEX(TDays,$K34))</f>
        <v/>
      </c>
      <c r="H34" s="20">
        <f>IF($K34="","",INDEX(TLast,$K34))</f>
        <v/>
      </c>
      <c r="I34" s="21">
        <f>IF($K34="","",INDEX(TCost,$K34))</f>
        <v/>
      </c>
      <c r="J34" s="11">
        <f>IF($K34="","",INDEX(TWho,$K34)&amp;"")</f>
        <v/>
      </c>
      <c r="K34" s="22">
        <f>IFERROR(MATCH(SMALL(TKey,A34),TKey,0),"")</f>
        <v/>
      </c>
    </row>
    <row r="35">
      <c r="A35" s="18" t="n">
        <v>22</v>
      </c>
      <c r="B35" s="7">
        <f>IF(K35="","",INT(SMALL(TKey,A35)))</f>
        <v/>
      </c>
      <c r="C35" s="14">
        <f>IF($K35="","",INDEX(TStatus,$K35)&amp;"")</f>
        <v/>
      </c>
      <c r="D35" s="11">
        <f>IF($K35="","",INDEX(TName,$K35)&amp;"")</f>
        <v/>
      </c>
      <c r="E35" s="11">
        <f>IF($K35="","",INDEX(TArea,$K35)&amp;"")</f>
        <v/>
      </c>
      <c r="F35" s="11">
        <f>IF($K35="","",INDEX(TAsset,$K35)&amp;"")</f>
        <v/>
      </c>
      <c r="G35" s="19">
        <f>IF($K35="","",INDEX(TDays,$K35))</f>
        <v/>
      </c>
      <c r="H35" s="20">
        <f>IF($K35="","",INDEX(TLast,$K35))</f>
        <v/>
      </c>
      <c r="I35" s="21">
        <f>IF($K35="","",INDEX(TCost,$K35))</f>
        <v/>
      </c>
      <c r="J35" s="11">
        <f>IF($K35="","",INDEX(TWho,$K35)&amp;"")</f>
        <v/>
      </c>
      <c r="K35" s="22">
        <f>IFERROR(MATCH(SMALL(TKey,A35),TKey,0),"")</f>
        <v/>
      </c>
    </row>
    <row r="36">
      <c r="A36" s="18" t="n">
        <v>23</v>
      </c>
      <c r="B36" s="7">
        <f>IF(K36="","",INT(SMALL(TKey,A36)))</f>
        <v/>
      </c>
      <c r="C36" s="14">
        <f>IF($K36="","",INDEX(TStatus,$K36)&amp;"")</f>
        <v/>
      </c>
      <c r="D36" s="11">
        <f>IF($K36="","",INDEX(TName,$K36)&amp;"")</f>
        <v/>
      </c>
      <c r="E36" s="11">
        <f>IF($K36="","",INDEX(TArea,$K36)&amp;"")</f>
        <v/>
      </c>
      <c r="F36" s="11">
        <f>IF($K36="","",INDEX(TAsset,$K36)&amp;"")</f>
        <v/>
      </c>
      <c r="G36" s="19">
        <f>IF($K36="","",INDEX(TDays,$K36))</f>
        <v/>
      </c>
      <c r="H36" s="20">
        <f>IF($K36="","",INDEX(TLast,$K36))</f>
        <v/>
      </c>
      <c r="I36" s="21">
        <f>IF($K36="","",INDEX(TCost,$K36))</f>
        <v/>
      </c>
      <c r="J36" s="11">
        <f>IF($K36="","",INDEX(TWho,$K36)&amp;"")</f>
        <v/>
      </c>
      <c r="K36" s="22">
        <f>IFERROR(MATCH(SMALL(TKey,A36),TKey,0),"")</f>
        <v/>
      </c>
    </row>
    <row r="37">
      <c r="A37" s="18" t="n">
        <v>24</v>
      </c>
      <c r="B37" s="7">
        <f>IF(K37="","",INT(SMALL(TKey,A37)))</f>
        <v/>
      </c>
      <c r="C37" s="14">
        <f>IF($K37="","",INDEX(TStatus,$K37)&amp;"")</f>
        <v/>
      </c>
      <c r="D37" s="11">
        <f>IF($K37="","",INDEX(TName,$K37)&amp;"")</f>
        <v/>
      </c>
      <c r="E37" s="11">
        <f>IF($K37="","",INDEX(TArea,$K37)&amp;"")</f>
        <v/>
      </c>
      <c r="F37" s="11">
        <f>IF($K37="","",INDEX(TAsset,$K37)&amp;"")</f>
        <v/>
      </c>
      <c r="G37" s="19">
        <f>IF($K37="","",INDEX(TDays,$K37))</f>
        <v/>
      </c>
      <c r="H37" s="20">
        <f>IF($K37="","",INDEX(TLast,$K37))</f>
        <v/>
      </c>
      <c r="I37" s="21">
        <f>IF($K37="","",INDEX(TCost,$K37))</f>
        <v/>
      </c>
      <c r="J37" s="11">
        <f>IF($K37="","",INDEX(TWho,$K37)&amp;"")</f>
        <v/>
      </c>
      <c r="K37" s="22">
        <f>IFERROR(MATCH(SMALL(TKey,A37),TKey,0),"")</f>
        <v/>
      </c>
    </row>
    <row r="38">
      <c r="A38" s="18" t="n">
        <v>25</v>
      </c>
      <c r="B38" s="7">
        <f>IF(K38="","",INT(SMALL(TKey,A38)))</f>
        <v/>
      </c>
      <c r="C38" s="14">
        <f>IF($K38="","",INDEX(TStatus,$K38)&amp;"")</f>
        <v/>
      </c>
      <c r="D38" s="11">
        <f>IF($K38="","",INDEX(TName,$K38)&amp;"")</f>
        <v/>
      </c>
      <c r="E38" s="11">
        <f>IF($K38="","",INDEX(TArea,$K38)&amp;"")</f>
        <v/>
      </c>
      <c r="F38" s="11">
        <f>IF($K38="","",INDEX(TAsset,$K38)&amp;"")</f>
        <v/>
      </c>
      <c r="G38" s="19">
        <f>IF($K38="","",INDEX(TDays,$K38))</f>
        <v/>
      </c>
      <c r="H38" s="20">
        <f>IF($K38="","",INDEX(TLast,$K38))</f>
        <v/>
      </c>
      <c r="I38" s="21">
        <f>IF($K38="","",INDEX(TCost,$K38))</f>
        <v/>
      </c>
      <c r="J38" s="11">
        <f>IF($K38="","",INDEX(TWho,$K38)&amp;"")</f>
        <v/>
      </c>
      <c r="K38" s="22">
        <f>IFERROR(MATCH(SMALL(TKey,A38),TKey,0),"")</f>
        <v/>
      </c>
    </row>
    <row r="39">
      <c r="A39" s="18" t="n">
        <v>26</v>
      </c>
      <c r="B39" s="7">
        <f>IF(K39="","",INT(SMALL(TKey,A39)))</f>
        <v/>
      </c>
      <c r="C39" s="14">
        <f>IF($K39="","",INDEX(TStatus,$K39)&amp;"")</f>
        <v/>
      </c>
      <c r="D39" s="11">
        <f>IF($K39="","",INDEX(TName,$K39)&amp;"")</f>
        <v/>
      </c>
      <c r="E39" s="11">
        <f>IF($K39="","",INDEX(TArea,$K39)&amp;"")</f>
        <v/>
      </c>
      <c r="F39" s="11">
        <f>IF($K39="","",INDEX(TAsset,$K39)&amp;"")</f>
        <v/>
      </c>
      <c r="G39" s="19">
        <f>IF($K39="","",INDEX(TDays,$K39))</f>
        <v/>
      </c>
      <c r="H39" s="20">
        <f>IF($K39="","",INDEX(TLast,$K39))</f>
        <v/>
      </c>
      <c r="I39" s="21">
        <f>IF($K39="","",INDEX(TCost,$K39))</f>
        <v/>
      </c>
      <c r="J39" s="11">
        <f>IF($K39="","",INDEX(TWho,$K39)&amp;"")</f>
        <v/>
      </c>
      <c r="K39" s="22">
        <f>IFERROR(MATCH(SMALL(TKey,A39),TKey,0),"")</f>
        <v/>
      </c>
    </row>
    <row r="40">
      <c r="A40" s="18" t="n">
        <v>27</v>
      </c>
      <c r="B40" s="7">
        <f>IF(K40="","",INT(SMALL(TKey,A40)))</f>
        <v/>
      </c>
      <c r="C40" s="14">
        <f>IF($K40="","",INDEX(TStatus,$K40)&amp;"")</f>
        <v/>
      </c>
      <c r="D40" s="11">
        <f>IF($K40="","",INDEX(TName,$K40)&amp;"")</f>
        <v/>
      </c>
      <c r="E40" s="11">
        <f>IF($K40="","",INDEX(TArea,$K40)&amp;"")</f>
        <v/>
      </c>
      <c r="F40" s="11">
        <f>IF($K40="","",INDEX(TAsset,$K40)&amp;"")</f>
        <v/>
      </c>
      <c r="G40" s="19">
        <f>IF($K40="","",INDEX(TDays,$K40))</f>
        <v/>
      </c>
      <c r="H40" s="20">
        <f>IF($K40="","",INDEX(TLast,$K40))</f>
        <v/>
      </c>
      <c r="I40" s="21">
        <f>IF($K40="","",INDEX(TCost,$K40))</f>
        <v/>
      </c>
      <c r="J40" s="11">
        <f>IF($K40="","",INDEX(TWho,$K40)&amp;"")</f>
        <v/>
      </c>
      <c r="K40" s="22">
        <f>IFERROR(MATCH(SMALL(TKey,A40),TKey,0),"")</f>
        <v/>
      </c>
    </row>
    <row r="41">
      <c r="A41" s="18" t="n">
        <v>28</v>
      </c>
      <c r="B41" s="7">
        <f>IF(K41="","",INT(SMALL(TKey,A41)))</f>
        <v/>
      </c>
      <c r="C41" s="14">
        <f>IF($K41="","",INDEX(TStatus,$K41)&amp;"")</f>
        <v/>
      </c>
      <c r="D41" s="11">
        <f>IF($K41="","",INDEX(TName,$K41)&amp;"")</f>
        <v/>
      </c>
      <c r="E41" s="11">
        <f>IF($K41="","",INDEX(TArea,$K41)&amp;"")</f>
        <v/>
      </c>
      <c r="F41" s="11">
        <f>IF($K41="","",INDEX(TAsset,$K41)&amp;"")</f>
        <v/>
      </c>
      <c r="G41" s="19">
        <f>IF($K41="","",INDEX(TDays,$K41))</f>
        <v/>
      </c>
      <c r="H41" s="20">
        <f>IF($K41="","",INDEX(TLast,$K41))</f>
        <v/>
      </c>
      <c r="I41" s="21">
        <f>IF($K41="","",INDEX(TCost,$K41))</f>
        <v/>
      </c>
      <c r="J41" s="11">
        <f>IF($K41="","",INDEX(TWho,$K41)&amp;"")</f>
        <v/>
      </c>
      <c r="K41" s="22">
        <f>IFERROR(MATCH(SMALL(TKey,A41),TKey,0),"")</f>
        <v/>
      </c>
    </row>
    <row r="42">
      <c r="A42" s="18" t="n">
        <v>29</v>
      </c>
      <c r="B42" s="7">
        <f>IF(K42="","",INT(SMALL(TKey,A42)))</f>
        <v/>
      </c>
      <c r="C42" s="14">
        <f>IF($K42="","",INDEX(TStatus,$K42)&amp;"")</f>
        <v/>
      </c>
      <c r="D42" s="11">
        <f>IF($K42="","",INDEX(TName,$K42)&amp;"")</f>
        <v/>
      </c>
      <c r="E42" s="11">
        <f>IF($K42="","",INDEX(TArea,$K42)&amp;"")</f>
        <v/>
      </c>
      <c r="F42" s="11">
        <f>IF($K42="","",INDEX(TAsset,$K42)&amp;"")</f>
        <v/>
      </c>
      <c r="G42" s="19">
        <f>IF($K42="","",INDEX(TDays,$K42))</f>
        <v/>
      </c>
      <c r="H42" s="20">
        <f>IF($K42="","",INDEX(TLast,$K42))</f>
        <v/>
      </c>
      <c r="I42" s="21">
        <f>IF($K42="","",INDEX(TCost,$K42))</f>
        <v/>
      </c>
      <c r="J42" s="11">
        <f>IF($K42="","",INDEX(TWho,$K42)&amp;"")</f>
        <v/>
      </c>
      <c r="K42" s="22">
        <f>IFERROR(MATCH(SMALL(TKey,A42),TKey,0),"")</f>
        <v/>
      </c>
    </row>
    <row r="43">
      <c r="A43" s="18" t="n">
        <v>30</v>
      </c>
      <c r="B43" s="7">
        <f>IF(K43="","",INT(SMALL(TKey,A43)))</f>
        <v/>
      </c>
      <c r="C43" s="14">
        <f>IF($K43="","",INDEX(TStatus,$K43)&amp;"")</f>
        <v/>
      </c>
      <c r="D43" s="11">
        <f>IF($K43="","",INDEX(TName,$K43)&amp;"")</f>
        <v/>
      </c>
      <c r="E43" s="11">
        <f>IF($K43="","",INDEX(TArea,$K43)&amp;"")</f>
        <v/>
      </c>
      <c r="F43" s="11">
        <f>IF($K43="","",INDEX(TAsset,$K43)&amp;"")</f>
        <v/>
      </c>
      <c r="G43" s="19">
        <f>IF($K43="","",INDEX(TDays,$K43))</f>
        <v/>
      </c>
      <c r="H43" s="20">
        <f>IF($K43="","",INDEX(TLast,$K43))</f>
        <v/>
      </c>
      <c r="I43" s="21">
        <f>IF($K43="","",INDEX(TCost,$K43))</f>
        <v/>
      </c>
      <c r="J43" s="11">
        <f>IF($K43="","",INDEX(TWho,$K43)&amp;"")</f>
        <v/>
      </c>
      <c r="K43" s="22">
        <f>IFERROR(MATCH(SMALL(TKey,A43),TKey,0),"")</f>
        <v/>
      </c>
    </row>
    <row r="45">
      <c r="A45" s="23">
        <f>IF(COUNT(TKey)&gt;30,"More jobs are due than fit here: filter Tasks by Status to see them all.","")</f>
        <v/>
      </c>
    </row>
    <row r="46">
      <c r="A46" s="2" t="inlineStr">
        <is>
          <t>Not logged yet = an interval job with no date: do it and log it, or type when it was last done on Tasks. Seasonal jobs count as done if logged in their month or the month before.</t>
        </is>
      </c>
    </row>
  </sheetData>
  <sheetProtection selectLockedCells="0" selectUnlockedCells="0" sheet="1" objects="0" insertRows="1" insertHyperlinks="1" autoFilter="0" scenarios="0" formatColumns="0" deleteColumns="1" insertColumns="1" pivotTables="1" deleteRows="1" formatCells="1" formatRows="1" sort="0"/>
  <mergeCells count="13">
    <mergeCell ref="A10:C10"/>
    <mergeCell ref="F10:H10"/>
    <mergeCell ref="F6:H6"/>
    <mergeCell ref="F5:H5"/>
    <mergeCell ref="A5:C5"/>
    <mergeCell ref="B3:C3"/>
    <mergeCell ref="A8:C8"/>
    <mergeCell ref="A6:C6"/>
    <mergeCell ref="A9:C9"/>
    <mergeCell ref="F8:H8"/>
    <mergeCell ref="F9:H9"/>
    <mergeCell ref="F7:H7"/>
    <mergeCell ref="A7:C7"/>
  </mergeCells>
  <conditionalFormatting sqref="C14:C43">
    <cfRule type="expression" priority="1" dxfId="0">
      <formula>$C14="Overdue"</formula>
    </cfRule>
    <cfRule type="expression" priority="2" dxfId="0">
      <formula>$C14="Not logged yet"</formula>
    </cfRule>
    <cfRule type="expression" priority="3" dxfId="1">
      <formula>$C14="Due soon"</formula>
    </cfRule>
    <cfRule type="expression" priority="4" dxfId="2">
      <formula>$C14="Scheduled"</formula>
    </cfRule>
    <cfRule type="expression" priority="5" dxfId="3">
      <formula>$C14="Fix schedule"</formula>
    </cfRule>
    <cfRule type="expression" priority="6" dxfId="4">
      <formula>$C14="Paused"</formula>
    </cfRule>
  </conditionalFormatting>
  <printOptions horizontalCentered="1"/>
  <pageMargins left="0.4" right="0.4" top="1" bottom="1" header="0.5" footer="0.5"/>
  <pageSetup orientation="landscape" paperSize="1" fitToHeight="1" fitToWidth="1"/>
</worksheet>
</file>

<file path=xl/worksheets/sheet4.xml><?xml version="1.0" encoding="utf-8"?>
<worksheet xmlns="http://schemas.openxmlformats.org/spreadsheetml/2006/main">
  <sheetPr>
    <outlinePr summaryBelow="1" summaryRight="1"/>
    <pageSetUpPr fitToPage="1"/>
  </sheetPr>
  <dimension ref="A1:AC15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7" customWidth="1" min="2" max="2"/>
    <col width="22" customWidth="1" min="3" max="3"/>
    <col width="10" customWidth="1" min="4" max="4"/>
    <col width="7" customWidth="1" min="5" max="5"/>
    <col width="9" customWidth="1" min="6" max="6"/>
    <col width="9" customWidth="1" min="7" max="7"/>
    <col width="9" customWidth="1" min="8" max="8"/>
    <col width="10" customWidth="1" min="9" max="9"/>
    <col width="18" customWidth="1" min="10" max="10"/>
    <col width="13" customWidth="1" min="11" max="11"/>
    <col width="7" customWidth="1" min="12" max="12"/>
    <col width="24" customWidth="1" min="13" max="13"/>
    <col width="12" customWidth="1" min="14" max="14"/>
    <col width="12" customWidth="1" min="15" max="15"/>
    <col width="8" customWidth="1" min="16" max="16"/>
    <col width="10" customWidth="1" min="17" max="17"/>
    <col width="10" customWidth="1" min="18" max="18"/>
    <col width="12" customWidth="1" min="19" max="19"/>
    <col width="13" customWidth="1" min="20" max="20"/>
    <col width="15" customWidth="1" min="21" max="21"/>
    <col hidden="1" width="8" customWidth="1" min="22" max="22"/>
    <col width="20" customWidth="1" min="23" max="23"/>
    <col hidden="1" width="5" customWidth="1" min="24" max="24"/>
    <col hidden="1" width="5" customWidth="1" min="25" max="25"/>
    <col hidden="1" width="5" customWidth="1" min="26" max="26"/>
    <col hidden="1" width="5" customWidth="1" min="27" max="27"/>
    <col hidden="1" width="5" customWidth="1" min="28" max="28"/>
    <col hidden="1" width="5" customWidth="1" min="29" max="29"/>
  </cols>
  <sheetData>
    <row r="1">
      <c r="A1" s="1" t="inlineStr">
        <is>
          <t>Tasks</t>
        </is>
      </c>
    </row>
    <row r="2">
      <c r="A2" s="2" t="inlineStr">
        <is>
          <t>One row per recurring job. Yellow = yours; grey columns work themselves out from the Job Log.</t>
        </is>
      </c>
    </row>
    <row r="3">
      <c r="A3" s="2" t="inlineStr">
        <is>
          <t>Interval: fill Every + Unit. Seasonal: pick one or two months; doing it in that month or the month before counts.</t>
        </is>
      </c>
    </row>
    <row r="5" ht="58" customHeight="1">
      <c r="A5" s="17" t="inlineStr">
        <is>
          <t>Task</t>
        </is>
      </c>
      <c r="B5" s="17" t="inlineStr">
        <is>
          <t>Area</t>
        </is>
      </c>
      <c r="C5" s="17" t="inlineStr">
        <is>
          <t>Appliance / system (optional)</t>
        </is>
      </c>
      <c r="D5" s="17" t="inlineStr">
        <is>
          <t>Repeat</t>
        </is>
      </c>
      <c r="E5" s="17" t="inlineStr">
        <is>
          <t>Every</t>
        </is>
      </c>
      <c r="F5" s="17" t="inlineStr">
        <is>
          <t>Unit</t>
        </is>
      </c>
      <c r="G5" s="17" t="inlineStr">
        <is>
          <t>Season month 1</t>
        </is>
      </c>
      <c r="H5" s="17" t="inlineStr">
        <is>
          <t>Season month 2</t>
        </is>
      </c>
      <c r="I5" s="17" t="inlineStr">
        <is>
          <t>Est. cost each time</t>
        </is>
      </c>
      <c r="J5" s="17" t="inlineStr">
        <is>
          <t>Usually done by</t>
        </is>
      </c>
      <c r="K5" s="17" t="inlineStr">
        <is>
          <t>Last done before logging (optional)</t>
        </is>
      </c>
      <c r="L5" s="17" t="inlineStr">
        <is>
          <t>Active</t>
        </is>
      </c>
      <c r="M5" s="17" t="inlineStr">
        <is>
          <t>Notes</t>
        </is>
      </c>
      <c r="N5" s="17" t="inlineStr">
        <is>
          <t>Last logged</t>
        </is>
      </c>
      <c r="O5" s="17" t="inlineStr">
        <is>
          <t>Last done</t>
        </is>
      </c>
      <c r="P5" s="17" t="inlineStr">
        <is>
          <t>Times logged</t>
        </is>
      </c>
      <c r="Q5" s="17" t="inlineStr">
        <is>
          <t>Spent to date</t>
        </is>
      </c>
      <c r="R5" s="17" t="inlineStr">
        <is>
          <t>Cost used for plan</t>
        </is>
      </c>
      <c r="S5" s="17" t="inlineStr">
        <is>
          <t>Next due</t>
        </is>
      </c>
      <c r="T5" s="17" t="inlineStr">
        <is>
          <t>Days left / late</t>
        </is>
      </c>
      <c r="U5" s="17" t="inlineStr">
        <is>
          <t>Status</t>
        </is>
      </c>
      <c r="V5" s="17" t="inlineStr">
        <is>
          <t>key</t>
        </is>
      </c>
      <c r="W5" s="17" t="inlineStr">
        <is>
          <t>Check</t>
        </is>
      </c>
      <c r="X5" s="17" t="inlineStr">
        <is>
          <t>m1</t>
        </is>
      </c>
      <c r="Y5" s="17" t="inlineStr">
        <is>
          <t>m2</t>
        </is>
      </c>
      <c r="Z5" s="17" t="inlineStr">
        <is>
          <t>ok</t>
        </is>
      </c>
      <c r="AA5" s="17" t="inlineStr">
        <is>
          <t>season ref</t>
        </is>
      </c>
      <c r="AB5" s="17" t="inlineStr">
        <is>
          <t>season due 1</t>
        </is>
      </c>
      <c r="AC5" s="17" t="inlineStr">
        <is>
          <t>season due 2</t>
        </is>
      </c>
    </row>
    <row r="6">
      <c r="A6" s="10" t="inlineStr">
        <is>
          <t>Replace furnace filter</t>
        </is>
      </c>
      <c r="B6" s="10" t="inlineStr">
        <is>
          <t>Heating &amp; cooling</t>
        </is>
      </c>
      <c r="C6" s="10" t="inlineStr">
        <is>
          <t>Gas furnace</t>
        </is>
      </c>
      <c r="D6" s="10" t="inlineStr">
        <is>
          <t>Interval</t>
        </is>
      </c>
      <c r="E6" s="8" t="n">
        <v>3</v>
      </c>
      <c r="F6" s="10" t="inlineStr">
        <is>
          <t>Months</t>
        </is>
      </c>
      <c r="G6" s="10" t="n"/>
      <c r="H6" s="10" t="n"/>
      <c r="I6" s="24" t="n">
        <v>18</v>
      </c>
      <c r="J6" s="10" t="inlineStr">
        <is>
          <t>DIY</t>
        </is>
      </c>
      <c r="K6" s="6" t="n"/>
      <c r="L6" s="10" t="inlineStr">
        <is>
          <t>Yes</t>
        </is>
      </c>
      <c r="M6" s="25" t="inlineStr">
        <is>
          <t>16x25x1, MERV 11</t>
        </is>
      </c>
      <c r="N6" s="20">
        <f>IF($A6="","",SUMPRODUCT(MAX((LTask=$A6)*(LDate&lt;=AsOf)*LDate)))</f>
        <v/>
      </c>
      <c r="O6" s="20">
        <f>IF($A6="",0,MAX(N(K6),N6))</f>
        <v/>
      </c>
      <c r="P6" s="22">
        <f>IF($A6="","",COUNTIFS(LTask,$A6,LDate,"&lt;="&amp;AsOf,LDate,"&gt;0"))</f>
        <v/>
      </c>
      <c r="Q6" s="26">
        <f>IF($A6="",0,SUMIFS(LCost,LTask,$A6,LDate,"&lt;="&amp;AsOf,LDate,"&gt;0"))</f>
        <v/>
      </c>
      <c r="R6" s="21">
        <f>IF($A6="","",IF(I6&lt;&gt;"",I6,IF(P6&gt;0,Q6/P6,0)))</f>
        <v/>
      </c>
      <c r="S6" s="7">
        <f>IF(Z6=0,"",IF(D6="Seasonal",IF(Y6&gt;0,MIN(AB6,AC6),AB6),IF(O6=0,AsOf,IF(F6="Days",O6+E6,IF(F6="Weeks",O6+7*E6,IF(F6="Months",EDATE(O6,E6),EDATE(O6,12*E6)))))))</f>
        <v/>
      </c>
      <c r="T6" s="19">
        <f>IF(S6="","",S6-AsOf)</f>
        <v/>
      </c>
      <c r="U6" s="14">
        <f>IF($A6="","",IF(L6="No","Paused",IF(Z6=0,"Fix schedule",IF(AND(D6&lt;&gt;"Seasonal",O6=0),"Not logged yet",IF(T6&lt;0,"Overdue",IF(T6&lt;=DueSoon,"Due soon","Scheduled"))))))</f>
        <v/>
      </c>
      <c r="V6" s="27">
        <f>IF(OR(U6="Overdue",U6="Due soon",U6="Not logged yet"),S6+ROW()/100000,"")</f>
        <v/>
      </c>
      <c r="W6" s="28">
        <f>IF($A6="","",IF(COUNTIF(TName,$A6)&gt;1,"Duplicate task name",IF(AND(C6&lt;&gt;"",COUNTIF(AName,C6)=0),"Appliance not on Appliances",IF(AND(B6&lt;&gt;"",COUNTIF(Areas,B6)=0),"Area not on Settings list",""))))</f>
        <v/>
      </c>
      <c r="X6" s="22">
        <f>IF(G6="",0,IFERROR(MATCH(G6,Months,0),0))</f>
        <v/>
      </c>
      <c r="Y6" s="22">
        <f>IF(H6="",0,IFERROR(MATCH(H6,Months,0),0))</f>
        <v/>
      </c>
      <c r="Z6" s="22">
        <f>IF($A6="",0,IF(D6="Seasonal",IF(X6&gt;0,1,0),IF(AND(OR(D6="",D6="Interval"),ISNUMBER(E6),OR(F6="Days",F6="Weeks",F6="Months",F6="Years")),IF(E6&gt;=1,1,0),0)))</f>
        <v/>
      </c>
      <c r="AA6" s="7">
        <f>IF(O6&gt;0,O6,EOMONTH(AsOf,-2))</f>
        <v/>
      </c>
      <c r="AB6" s="7">
        <f>IF(OR(Z6=0,X6=0),"",DATE(YEAR(AA6)+(DATE(YEAR(AA6),X6-1,1)&lt;=AA6)+(DATE(YEAR(AA6)+1,X6-1,1)&lt;=AA6),X6+1,0))</f>
        <v/>
      </c>
      <c r="AC6" s="7">
        <f>IF(OR(Z6=0,Y6=0),"",DATE(YEAR(AA6)+(DATE(YEAR(AA6),Y6-1,1)&lt;=AA6)+(DATE(YEAR(AA6)+1,Y6-1,1)&lt;=AA6),Y6+1,0))</f>
        <v/>
      </c>
    </row>
    <row r="7">
      <c r="A7" s="10" t="inlineStr">
        <is>
          <t>Furnace tune-up</t>
        </is>
      </c>
      <c r="B7" s="10" t="inlineStr">
        <is>
          <t>Heating &amp; cooling</t>
        </is>
      </c>
      <c r="C7" s="10" t="inlineStr">
        <is>
          <t>Gas furnace</t>
        </is>
      </c>
      <c r="D7" s="10" t="inlineStr">
        <is>
          <t>Seasonal</t>
        </is>
      </c>
      <c r="E7" s="8" t="n"/>
      <c r="F7" s="10" t="n"/>
      <c r="G7" s="10" t="inlineStr">
        <is>
          <t>Sep</t>
        </is>
      </c>
      <c r="H7" s="10" t="n"/>
      <c r="I7" s="24" t="n">
        <v>140</v>
      </c>
      <c r="J7" s="10" t="inlineStr">
        <is>
          <t>Example Heating Co</t>
        </is>
      </c>
      <c r="K7" s="6" t="n"/>
      <c r="L7" s="10" t="inlineStr">
        <is>
          <t>Yes</t>
        </is>
      </c>
      <c r="M7" s="25" t="inlineStr">
        <is>
          <t>Book in August</t>
        </is>
      </c>
      <c r="N7" s="20">
        <f>IF($A7="","",SUMPRODUCT(MAX((LTask=$A7)*(LDate&lt;=AsOf)*LDate)))</f>
        <v/>
      </c>
      <c r="O7" s="20">
        <f>IF($A7="",0,MAX(N(K7),N7))</f>
        <v/>
      </c>
      <c r="P7" s="22">
        <f>IF($A7="","",COUNTIFS(LTask,$A7,LDate,"&lt;="&amp;AsOf,LDate,"&gt;0"))</f>
        <v/>
      </c>
      <c r="Q7" s="26">
        <f>IF($A7="",0,SUMIFS(LCost,LTask,$A7,LDate,"&lt;="&amp;AsOf,LDate,"&gt;0"))</f>
        <v/>
      </c>
      <c r="R7" s="21">
        <f>IF($A7="","",IF(I7&lt;&gt;"",I7,IF(P7&gt;0,Q7/P7,0)))</f>
        <v/>
      </c>
      <c r="S7" s="7">
        <f>IF(Z7=0,"",IF(D7="Seasonal",IF(Y7&gt;0,MIN(AB7,AC7),AB7),IF(O7=0,AsOf,IF(F7="Days",O7+E7,IF(F7="Weeks",O7+7*E7,IF(F7="Months",EDATE(O7,E7),EDATE(O7,12*E7)))))))</f>
        <v/>
      </c>
      <c r="T7" s="19">
        <f>IF(S7="","",S7-AsOf)</f>
        <v/>
      </c>
      <c r="U7" s="14">
        <f>IF($A7="","",IF(L7="No","Paused",IF(Z7=0,"Fix schedule",IF(AND(D7&lt;&gt;"Seasonal",O7=0),"Not logged yet",IF(T7&lt;0,"Overdue",IF(T7&lt;=DueSoon,"Due soon","Scheduled"))))))</f>
        <v/>
      </c>
      <c r="V7" s="27">
        <f>IF(OR(U7="Overdue",U7="Due soon",U7="Not logged yet"),S7+ROW()/100000,"")</f>
        <v/>
      </c>
      <c r="W7" s="28">
        <f>IF($A7="","",IF(COUNTIF(TName,$A7)&gt;1,"Duplicate task name",IF(AND(C7&lt;&gt;"",COUNTIF(AName,C7)=0),"Appliance not on Appliances",IF(AND(B7&lt;&gt;"",COUNTIF(Areas,B7)=0),"Area not on Settings list",""))))</f>
        <v/>
      </c>
      <c r="X7" s="22">
        <f>IF(G7="",0,IFERROR(MATCH(G7,Months,0),0))</f>
        <v/>
      </c>
      <c r="Y7" s="22">
        <f>IF(H7="",0,IFERROR(MATCH(H7,Months,0),0))</f>
        <v/>
      </c>
      <c r="Z7" s="22">
        <f>IF($A7="",0,IF(D7="Seasonal",IF(X7&gt;0,1,0),IF(AND(OR(D7="",D7="Interval"),ISNUMBER(E7),OR(F7="Days",F7="Weeks",F7="Months",F7="Years")),IF(E7&gt;=1,1,0),0)))</f>
        <v/>
      </c>
      <c r="AA7" s="7">
        <f>IF(O7&gt;0,O7,EOMONTH(AsOf,-2))</f>
        <v/>
      </c>
      <c r="AB7" s="7">
        <f>IF(OR(Z7=0,X7=0),"",DATE(YEAR(AA7)+(DATE(YEAR(AA7),X7-1,1)&lt;=AA7)+(DATE(YEAR(AA7)+1,X7-1,1)&lt;=AA7),X7+1,0))</f>
        <v/>
      </c>
      <c r="AC7" s="7">
        <f>IF(OR(Z7=0,Y7=0),"",DATE(YEAR(AA7)+(DATE(YEAR(AA7),Y7-1,1)&lt;=AA7)+(DATE(YEAR(AA7)+1,Y7-1,1)&lt;=AA7),Y7+1,0))</f>
        <v/>
      </c>
    </row>
    <row r="8">
      <c r="A8" s="10" t="inlineStr">
        <is>
          <t>Air conditioner service</t>
        </is>
      </c>
      <c r="B8" s="10" t="inlineStr">
        <is>
          <t>Heating &amp; cooling</t>
        </is>
      </c>
      <c r="C8" s="10" t="inlineStr">
        <is>
          <t>Central air conditioner</t>
        </is>
      </c>
      <c r="D8" s="10" t="inlineStr">
        <is>
          <t>Seasonal</t>
        </is>
      </c>
      <c r="E8" s="8" t="n"/>
      <c r="F8" s="10" t="n"/>
      <c r="G8" s="10" t="inlineStr">
        <is>
          <t>Apr</t>
        </is>
      </c>
      <c r="H8" s="10" t="n"/>
      <c r="I8" s="24" t="n">
        <v>125</v>
      </c>
      <c r="J8" s="10" t="inlineStr">
        <is>
          <t>Example Heating Co</t>
        </is>
      </c>
      <c r="K8" s="6" t="n"/>
      <c r="L8" s="10" t="inlineStr">
        <is>
          <t>Yes</t>
        </is>
      </c>
      <c r="M8" s="25" t="inlineStr"/>
      <c r="N8" s="20">
        <f>IF($A8="","",SUMPRODUCT(MAX((LTask=$A8)*(LDate&lt;=AsOf)*LDate)))</f>
        <v/>
      </c>
      <c r="O8" s="20">
        <f>IF($A8="",0,MAX(N(K8),N8))</f>
        <v/>
      </c>
      <c r="P8" s="22">
        <f>IF($A8="","",COUNTIFS(LTask,$A8,LDate,"&lt;="&amp;AsOf,LDate,"&gt;0"))</f>
        <v/>
      </c>
      <c r="Q8" s="26">
        <f>IF($A8="",0,SUMIFS(LCost,LTask,$A8,LDate,"&lt;="&amp;AsOf,LDate,"&gt;0"))</f>
        <v/>
      </c>
      <c r="R8" s="21">
        <f>IF($A8="","",IF(I8&lt;&gt;"",I8,IF(P8&gt;0,Q8/P8,0)))</f>
        <v/>
      </c>
      <c r="S8" s="7">
        <f>IF(Z8=0,"",IF(D8="Seasonal",IF(Y8&gt;0,MIN(AB8,AC8),AB8),IF(O8=0,AsOf,IF(F8="Days",O8+E8,IF(F8="Weeks",O8+7*E8,IF(F8="Months",EDATE(O8,E8),EDATE(O8,12*E8)))))))</f>
        <v/>
      </c>
      <c r="T8" s="19">
        <f>IF(S8="","",S8-AsOf)</f>
        <v/>
      </c>
      <c r="U8" s="14">
        <f>IF($A8="","",IF(L8="No","Paused",IF(Z8=0,"Fix schedule",IF(AND(D8&lt;&gt;"Seasonal",O8=0),"Not logged yet",IF(T8&lt;0,"Overdue",IF(T8&lt;=DueSoon,"Due soon","Scheduled"))))))</f>
        <v/>
      </c>
      <c r="V8" s="27">
        <f>IF(OR(U8="Overdue",U8="Due soon",U8="Not logged yet"),S8+ROW()/100000,"")</f>
        <v/>
      </c>
      <c r="W8" s="28">
        <f>IF($A8="","",IF(COUNTIF(TName,$A8)&gt;1,"Duplicate task name",IF(AND(C8&lt;&gt;"",COUNTIF(AName,C8)=0),"Appliance not on Appliances",IF(AND(B8&lt;&gt;"",COUNTIF(Areas,B8)=0),"Area not on Settings list",""))))</f>
        <v/>
      </c>
      <c r="X8" s="22">
        <f>IF(G8="",0,IFERROR(MATCH(G8,Months,0),0))</f>
        <v/>
      </c>
      <c r="Y8" s="22">
        <f>IF(H8="",0,IFERROR(MATCH(H8,Months,0),0))</f>
        <v/>
      </c>
      <c r="Z8" s="22">
        <f>IF($A8="",0,IF(D8="Seasonal",IF(X8&gt;0,1,0),IF(AND(OR(D8="",D8="Interval"),ISNUMBER(E8),OR(F8="Days",F8="Weeks",F8="Months",F8="Years")),IF(E8&gt;=1,1,0),0)))</f>
        <v/>
      </c>
      <c r="AA8" s="7">
        <f>IF(O8&gt;0,O8,EOMONTH(AsOf,-2))</f>
        <v/>
      </c>
      <c r="AB8" s="7">
        <f>IF(OR(Z8=0,X8=0),"",DATE(YEAR(AA8)+(DATE(YEAR(AA8),X8-1,1)&lt;=AA8)+(DATE(YEAR(AA8)+1,X8-1,1)&lt;=AA8),X8+1,0))</f>
        <v/>
      </c>
      <c r="AC8" s="7">
        <f>IF(OR(Z8=0,Y8=0),"",DATE(YEAR(AA8)+(DATE(YEAR(AA8),Y8-1,1)&lt;=AA8)+(DATE(YEAR(AA8)+1,Y8-1,1)&lt;=AA8),Y8+1,0))</f>
        <v/>
      </c>
    </row>
    <row r="9">
      <c r="A9" s="10" t="inlineStr">
        <is>
          <t>Test smoke &amp; CO alarms</t>
        </is>
      </c>
      <c r="B9" s="10" t="inlineStr">
        <is>
          <t>Safety</t>
        </is>
      </c>
      <c r="C9" s="10" t="inlineStr">
        <is>
          <t>Smoke &amp; CO alarms</t>
        </is>
      </c>
      <c r="D9" s="10" t="inlineStr">
        <is>
          <t>Interval</t>
        </is>
      </c>
      <c r="E9" s="8" t="n">
        <v>1</v>
      </c>
      <c r="F9" s="10" t="inlineStr">
        <is>
          <t>Months</t>
        </is>
      </c>
      <c r="G9" s="10" t="n"/>
      <c r="H9" s="10" t="n"/>
      <c r="I9" s="24" t="n">
        <v>0</v>
      </c>
      <c r="J9" s="10" t="inlineStr">
        <is>
          <t>DIY</t>
        </is>
      </c>
      <c r="K9" s="6" t="n"/>
      <c r="L9" s="10" t="inlineStr">
        <is>
          <t>Yes</t>
        </is>
      </c>
      <c r="M9" s="25" t="inlineStr">
        <is>
          <t>Press test button on each</t>
        </is>
      </c>
      <c r="N9" s="20">
        <f>IF($A9="","",SUMPRODUCT(MAX((LTask=$A9)*(LDate&lt;=AsOf)*LDate)))</f>
        <v/>
      </c>
      <c r="O9" s="20">
        <f>IF($A9="",0,MAX(N(K9),N9))</f>
        <v/>
      </c>
      <c r="P9" s="22">
        <f>IF($A9="","",COUNTIFS(LTask,$A9,LDate,"&lt;="&amp;AsOf,LDate,"&gt;0"))</f>
        <v/>
      </c>
      <c r="Q9" s="26">
        <f>IF($A9="",0,SUMIFS(LCost,LTask,$A9,LDate,"&lt;="&amp;AsOf,LDate,"&gt;0"))</f>
        <v/>
      </c>
      <c r="R9" s="21">
        <f>IF($A9="","",IF(I9&lt;&gt;"",I9,IF(P9&gt;0,Q9/P9,0)))</f>
        <v/>
      </c>
      <c r="S9" s="7">
        <f>IF(Z9=0,"",IF(D9="Seasonal",IF(Y9&gt;0,MIN(AB9,AC9),AB9),IF(O9=0,AsOf,IF(F9="Days",O9+E9,IF(F9="Weeks",O9+7*E9,IF(F9="Months",EDATE(O9,E9),EDATE(O9,12*E9)))))))</f>
        <v/>
      </c>
      <c r="T9" s="19">
        <f>IF(S9="","",S9-AsOf)</f>
        <v/>
      </c>
      <c r="U9" s="14">
        <f>IF($A9="","",IF(L9="No","Paused",IF(Z9=0,"Fix schedule",IF(AND(D9&lt;&gt;"Seasonal",O9=0),"Not logged yet",IF(T9&lt;0,"Overdue",IF(T9&lt;=DueSoon,"Due soon","Scheduled"))))))</f>
        <v/>
      </c>
      <c r="V9" s="27">
        <f>IF(OR(U9="Overdue",U9="Due soon",U9="Not logged yet"),S9+ROW()/100000,"")</f>
        <v/>
      </c>
      <c r="W9" s="28">
        <f>IF($A9="","",IF(COUNTIF(TName,$A9)&gt;1,"Duplicate task name",IF(AND(C9&lt;&gt;"",COUNTIF(AName,C9)=0),"Appliance not on Appliances",IF(AND(B9&lt;&gt;"",COUNTIF(Areas,B9)=0),"Area not on Settings list",""))))</f>
        <v/>
      </c>
      <c r="X9" s="22">
        <f>IF(G9="",0,IFERROR(MATCH(G9,Months,0),0))</f>
        <v/>
      </c>
      <c r="Y9" s="22">
        <f>IF(H9="",0,IFERROR(MATCH(H9,Months,0),0))</f>
        <v/>
      </c>
      <c r="Z9" s="22">
        <f>IF($A9="",0,IF(D9="Seasonal",IF(X9&gt;0,1,0),IF(AND(OR(D9="",D9="Interval"),ISNUMBER(E9),OR(F9="Days",F9="Weeks",F9="Months",F9="Years")),IF(E9&gt;=1,1,0),0)))</f>
        <v/>
      </c>
      <c r="AA9" s="7">
        <f>IF(O9&gt;0,O9,EOMONTH(AsOf,-2))</f>
        <v/>
      </c>
      <c r="AB9" s="7">
        <f>IF(OR(Z9=0,X9=0),"",DATE(YEAR(AA9)+(DATE(YEAR(AA9),X9-1,1)&lt;=AA9)+(DATE(YEAR(AA9)+1,X9-1,1)&lt;=AA9),X9+1,0))</f>
        <v/>
      </c>
      <c r="AC9" s="7">
        <f>IF(OR(Z9=0,Y9=0),"",DATE(YEAR(AA9)+(DATE(YEAR(AA9),Y9-1,1)&lt;=AA9)+(DATE(YEAR(AA9)+1,Y9-1,1)&lt;=AA9),Y9+1,0))</f>
        <v/>
      </c>
    </row>
    <row r="10">
      <c r="A10" s="10" t="inlineStr">
        <is>
          <t>Replace alarm batteries</t>
        </is>
      </c>
      <c r="B10" s="10" t="inlineStr">
        <is>
          <t>Safety</t>
        </is>
      </c>
      <c r="C10" s="10" t="inlineStr">
        <is>
          <t>Smoke &amp; CO alarms</t>
        </is>
      </c>
      <c r="D10" s="10" t="inlineStr">
        <is>
          <t>Seasonal</t>
        </is>
      </c>
      <c r="E10" s="8" t="n"/>
      <c r="F10" s="10" t="n"/>
      <c r="G10" s="10" t="inlineStr">
        <is>
          <t>Mar</t>
        </is>
      </c>
      <c r="H10" s="10" t="inlineStr">
        <is>
          <t>Nov</t>
        </is>
      </c>
      <c r="I10" s="24" t="n">
        <v>12</v>
      </c>
      <c r="J10" s="10" t="inlineStr">
        <is>
          <t>DIY</t>
        </is>
      </c>
      <c r="K10" s="6" t="n"/>
      <c r="L10" s="10" t="inlineStr">
        <is>
          <t>Yes</t>
        </is>
      </c>
      <c r="M10" s="25" t="inlineStr">
        <is>
          <t>When the clocks change</t>
        </is>
      </c>
      <c r="N10" s="20">
        <f>IF($A10="","",SUMPRODUCT(MAX((LTask=$A10)*(LDate&lt;=AsOf)*LDate)))</f>
        <v/>
      </c>
      <c r="O10" s="20">
        <f>IF($A10="",0,MAX(N(K10),N10))</f>
        <v/>
      </c>
      <c r="P10" s="22">
        <f>IF($A10="","",COUNTIFS(LTask,$A10,LDate,"&lt;="&amp;AsOf,LDate,"&gt;0"))</f>
        <v/>
      </c>
      <c r="Q10" s="26">
        <f>IF($A10="",0,SUMIFS(LCost,LTask,$A10,LDate,"&lt;="&amp;AsOf,LDate,"&gt;0"))</f>
        <v/>
      </c>
      <c r="R10" s="21">
        <f>IF($A10="","",IF(I10&lt;&gt;"",I10,IF(P10&gt;0,Q10/P10,0)))</f>
        <v/>
      </c>
      <c r="S10" s="7">
        <f>IF(Z10=0,"",IF(D10="Seasonal",IF(Y10&gt;0,MIN(AB10,AC10),AB10),IF(O10=0,AsOf,IF(F10="Days",O10+E10,IF(F10="Weeks",O10+7*E10,IF(F10="Months",EDATE(O10,E10),EDATE(O10,12*E10)))))))</f>
        <v/>
      </c>
      <c r="T10" s="19">
        <f>IF(S10="","",S10-AsOf)</f>
        <v/>
      </c>
      <c r="U10" s="14">
        <f>IF($A10="","",IF(L10="No","Paused",IF(Z10=0,"Fix schedule",IF(AND(D10&lt;&gt;"Seasonal",O10=0),"Not logged yet",IF(T10&lt;0,"Overdue",IF(T10&lt;=DueSoon,"Due soon","Scheduled"))))))</f>
        <v/>
      </c>
      <c r="V10" s="27">
        <f>IF(OR(U10="Overdue",U10="Due soon",U10="Not logged yet"),S10+ROW()/100000,"")</f>
        <v/>
      </c>
      <c r="W10" s="28">
        <f>IF($A10="","",IF(COUNTIF(TName,$A10)&gt;1,"Duplicate task name",IF(AND(C10&lt;&gt;"",COUNTIF(AName,C10)=0),"Appliance not on Appliances",IF(AND(B10&lt;&gt;"",COUNTIF(Areas,B10)=0),"Area not on Settings list",""))))</f>
        <v/>
      </c>
      <c r="X10" s="22">
        <f>IF(G10="",0,IFERROR(MATCH(G10,Months,0),0))</f>
        <v/>
      </c>
      <c r="Y10" s="22">
        <f>IF(H10="",0,IFERROR(MATCH(H10,Months,0),0))</f>
        <v/>
      </c>
      <c r="Z10" s="22">
        <f>IF($A10="",0,IF(D10="Seasonal",IF(X10&gt;0,1,0),IF(AND(OR(D10="",D10="Interval"),ISNUMBER(E10),OR(F10="Days",F10="Weeks",F10="Months",F10="Years")),IF(E10&gt;=1,1,0),0)))</f>
        <v/>
      </c>
      <c r="AA10" s="7">
        <f>IF(O10&gt;0,O10,EOMONTH(AsOf,-2))</f>
        <v/>
      </c>
      <c r="AB10" s="7">
        <f>IF(OR(Z10=0,X10=0),"",DATE(YEAR(AA10)+(DATE(YEAR(AA10),X10-1,1)&lt;=AA10)+(DATE(YEAR(AA10)+1,X10-1,1)&lt;=AA10),X10+1,0))</f>
        <v/>
      </c>
      <c r="AC10" s="7">
        <f>IF(OR(Z10=0,Y10=0),"",DATE(YEAR(AA10)+(DATE(YEAR(AA10),Y10-1,1)&lt;=AA10)+(DATE(YEAR(AA10)+1,Y10-1,1)&lt;=AA10),Y10+1,0))</f>
        <v/>
      </c>
    </row>
    <row r="11">
      <c r="A11" s="10" t="inlineStr">
        <is>
          <t>Check fire extinguisher</t>
        </is>
      </c>
      <c r="B11" s="10" t="inlineStr">
        <is>
          <t>Safety</t>
        </is>
      </c>
      <c r="C11" s="10" t="inlineStr"/>
      <c r="D11" s="10" t="inlineStr">
        <is>
          <t>Interval</t>
        </is>
      </c>
      <c r="E11" s="8" t="n">
        <v>1</v>
      </c>
      <c r="F11" s="10" t="inlineStr">
        <is>
          <t>Years</t>
        </is>
      </c>
      <c r="G11" s="10" t="n"/>
      <c r="H11" s="10" t="n"/>
      <c r="I11" s="24" t="n">
        <v>0</v>
      </c>
      <c r="J11" s="10" t="inlineStr">
        <is>
          <t>DIY</t>
        </is>
      </c>
      <c r="K11" s="6" t="n"/>
      <c r="L11" s="10" t="inlineStr">
        <is>
          <t>Yes</t>
        </is>
      </c>
      <c r="M11" s="25" t="inlineStr">
        <is>
          <t>Gauge in the green</t>
        </is>
      </c>
      <c r="N11" s="20">
        <f>IF($A11="","",SUMPRODUCT(MAX((LTask=$A11)*(LDate&lt;=AsOf)*LDate)))</f>
        <v/>
      </c>
      <c r="O11" s="20">
        <f>IF($A11="",0,MAX(N(K11),N11))</f>
        <v/>
      </c>
      <c r="P11" s="22">
        <f>IF($A11="","",COUNTIFS(LTask,$A11,LDate,"&lt;="&amp;AsOf,LDate,"&gt;0"))</f>
        <v/>
      </c>
      <c r="Q11" s="26">
        <f>IF($A11="",0,SUMIFS(LCost,LTask,$A11,LDate,"&lt;="&amp;AsOf,LDate,"&gt;0"))</f>
        <v/>
      </c>
      <c r="R11" s="21">
        <f>IF($A11="","",IF(I11&lt;&gt;"",I11,IF(P11&gt;0,Q11/P11,0)))</f>
        <v/>
      </c>
      <c r="S11" s="7">
        <f>IF(Z11=0,"",IF(D11="Seasonal",IF(Y11&gt;0,MIN(AB11,AC11),AB11),IF(O11=0,AsOf,IF(F11="Days",O11+E11,IF(F11="Weeks",O11+7*E11,IF(F11="Months",EDATE(O11,E11),EDATE(O11,12*E11)))))))</f>
        <v/>
      </c>
      <c r="T11" s="19">
        <f>IF(S11="","",S11-AsOf)</f>
        <v/>
      </c>
      <c r="U11" s="14">
        <f>IF($A11="","",IF(L11="No","Paused",IF(Z11=0,"Fix schedule",IF(AND(D11&lt;&gt;"Seasonal",O11=0),"Not logged yet",IF(T11&lt;0,"Overdue",IF(T11&lt;=DueSoon,"Due soon","Scheduled"))))))</f>
        <v/>
      </c>
      <c r="V11" s="27">
        <f>IF(OR(U11="Overdue",U11="Due soon",U11="Not logged yet"),S11+ROW()/100000,"")</f>
        <v/>
      </c>
      <c r="W11" s="28">
        <f>IF($A11="","",IF(COUNTIF(TName,$A11)&gt;1,"Duplicate task name",IF(AND(C11&lt;&gt;"",COUNTIF(AName,C11)=0),"Appliance not on Appliances",IF(AND(B11&lt;&gt;"",COUNTIF(Areas,B11)=0),"Area not on Settings list",""))))</f>
        <v/>
      </c>
      <c r="X11" s="22">
        <f>IF(G11="",0,IFERROR(MATCH(G11,Months,0),0))</f>
        <v/>
      </c>
      <c r="Y11" s="22">
        <f>IF(H11="",0,IFERROR(MATCH(H11,Months,0),0))</f>
        <v/>
      </c>
      <c r="Z11" s="22">
        <f>IF($A11="",0,IF(D11="Seasonal",IF(X11&gt;0,1,0),IF(AND(OR(D11="",D11="Interval"),ISNUMBER(E11),OR(F11="Days",F11="Weeks",F11="Months",F11="Years")),IF(E11&gt;=1,1,0),0)))</f>
        <v/>
      </c>
      <c r="AA11" s="7">
        <f>IF(O11&gt;0,O11,EOMONTH(AsOf,-2))</f>
        <v/>
      </c>
      <c r="AB11" s="7">
        <f>IF(OR(Z11=0,X11=0),"",DATE(YEAR(AA11)+(DATE(YEAR(AA11),X11-1,1)&lt;=AA11)+(DATE(YEAR(AA11)+1,X11-1,1)&lt;=AA11),X11+1,0))</f>
        <v/>
      </c>
      <c r="AC11" s="7">
        <f>IF(OR(Z11=0,Y11=0),"",DATE(YEAR(AA11)+(DATE(YEAR(AA11),Y11-1,1)&lt;=AA11)+(DATE(YEAR(AA11)+1,Y11-1,1)&lt;=AA11),Y11+1,0))</f>
        <v/>
      </c>
    </row>
    <row r="12">
      <c r="A12" s="10" t="inlineStr">
        <is>
          <t>Flush water heater</t>
        </is>
      </c>
      <c r="B12" s="10" t="inlineStr">
        <is>
          <t>Plumbing &amp; water</t>
        </is>
      </c>
      <c r="C12" s="10" t="inlineStr">
        <is>
          <t>Water heater (tank)</t>
        </is>
      </c>
      <c r="D12" s="10" t="inlineStr">
        <is>
          <t>Interval</t>
        </is>
      </c>
      <c r="E12" s="8" t="n">
        <v>12</v>
      </c>
      <c r="F12" s="10" t="inlineStr">
        <is>
          <t>Months</t>
        </is>
      </c>
      <c r="G12" s="10" t="n"/>
      <c r="H12" s="10" t="n"/>
      <c r="I12" s="24" t="n">
        <v>0</v>
      </c>
      <c r="J12" s="10" t="inlineStr">
        <is>
          <t>DIY</t>
        </is>
      </c>
      <c r="K12" s="6" t="n"/>
      <c r="L12" s="10" t="inlineStr">
        <is>
          <t>Yes</t>
        </is>
      </c>
      <c r="M12" s="25" t="inlineStr"/>
      <c r="N12" s="20">
        <f>IF($A12="","",SUMPRODUCT(MAX((LTask=$A12)*(LDate&lt;=AsOf)*LDate)))</f>
        <v/>
      </c>
      <c r="O12" s="20">
        <f>IF($A12="",0,MAX(N(K12),N12))</f>
        <v/>
      </c>
      <c r="P12" s="22">
        <f>IF($A12="","",COUNTIFS(LTask,$A12,LDate,"&lt;="&amp;AsOf,LDate,"&gt;0"))</f>
        <v/>
      </c>
      <c r="Q12" s="26">
        <f>IF($A12="",0,SUMIFS(LCost,LTask,$A12,LDate,"&lt;="&amp;AsOf,LDate,"&gt;0"))</f>
        <v/>
      </c>
      <c r="R12" s="21">
        <f>IF($A12="","",IF(I12&lt;&gt;"",I12,IF(P12&gt;0,Q12/P12,0)))</f>
        <v/>
      </c>
      <c r="S12" s="7">
        <f>IF(Z12=0,"",IF(D12="Seasonal",IF(Y12&gt;0,MIN(AB12,AC12),AB12),IF(O12=0,AsOf,IF(F12="Days",O12+E12,IF(F12="Weeks",O12+7*E12,IF(F12="Months",EDATE(O12,E12),EDATE(O12,12*E12)))))))</f>
        <v/>
      </c>
      <c r="T12" s="19">
        <f>IF(S12="","",S12-AsOf)</f>
        <v/>
      </c>
      <c r="U12" s="14">
        <f>IF($A12="","",IF(L12="No","Paused",IF(Z12=0,"Fix schedule",IF(AND(D12&lt;&gt;"Seasonal",O12=0),"Not logged yet",IF(T12&lt;0,"Overdue",IF(T12&lt;=DueSoon,"Due soon","Scheduled"))))))</f>
        <v/>
      </c>
      <c r="V12" s="27">
        <f>IF(OR(U12="Overdue",U12="Due soon",U12="Not logged yet"),S12+ROW()/100000,"")</f>
        <v/>
      </c>
      <c r="W12" s="28">
        <f>IF($A12="","",IF(COUNTIF(TName,$A12)&gt;1,"Duplicate task name",IF(AND(C12&lt;&gt;"",COUNTIF(AName,C12)=0),"Appliance not on Appliances",IF(AND(B12&lt;&gt;"",COUNTIF(Areas,B12)=0),"Area not on Settings list",""))))</f>
        <v/>
      </c>
      <c r="X12" s="22">
        <f>IF(G12="",0,IFERROR(MATCH(G12,Months,0),0))</f>
        <v/>
      </c>
      <c r="Y12" s="22">
        <f>IF(H12="",0,IFERROR(MATCH(H12,Months,0),0))</f>
        <v/>
      </c>
      <c r="Z12" s="22">
        <f>IF($A12="",0,IF(D12="Seasonal",IF(X12&gt;0,1,0),IF(AND(OR(D12="",D12="Interval"),ISNUMBER(E12),OR(F12="Days",F12="Weeks",F12="Months",F12="Years")),IF(E12&gt;=1,1,0),0)))</f>
        <v/>
      </c>
      <c r="AA12" s="7">
        <f>IF(O12&gt;0,O12,EOMONTH(AsOf,-2))</f>
        <v/>
      </c>
      <c r="AB12" s="7">
        <f>IF(OR(Z12=0,X12=0),"",DATE(YEAR(AA12)+(DATE(YEAR(AA12),X12-1,1)&lt;=AA12)+(DATE(YEAR(AA12)+1,X12-1,1)&lt;=AA12),X12+1,0))</f>
        <v/>
      </c>
      <c r="AC12" s="7">
        <f>IF(OR(Z12=0,Y12=0),"",DATE(YEAR(AA12)+(DATE(YEAR(AA12),Y12-1,1)&lt;=AA12)+(DATE(YEAR(AA12)+1,Y12-1,1)&lt;=AA12),Y12+1,0))</f>
        <v/>
      </c>
    </row>
    <row r="13">
      <c r="A13" s="10" t="inlineStr">
        <is>
          <t>Test water heater relief valve</t>
        </is>
      </c>
      <c r="B13" s="10" t="inlineStr">
        <is>
          <t>Plumbing &amp; water</t>
        </is>
      </c>
      <c r="C13" s="10" t="inlineStr">
        <is>
          <t>Water heater (tank)</t>
        </is>
      </c>
      <c r="D13" s="10" t="inlineStr">
        <is>
          <t>Interval</t>
        </is>
      </c>
      <c r="E13" s="8" t="n">
        <v>12</v>
      </c>
      <c r="F13" s="10" t="inlineStr">
        <is>
          <t>Months</t>
        </is>
      </c>
      <c r="G13" s="10" t="n"/>
      <c r="H13" s="10" t="n"/>
      <c r="I13" s="24" t="n">
        <v>0</v>
      </c>
      <c r="J13" s="10" t="inlineStr">
        <is>
          <t>DIY</t>
        </is>
      </c>
      <c r="K13" s="6" t="n"/>
      <c r="L13" s="10" t="inlineStr">
        <is>
          <t>Yes</t>
        </is>
      </c>
      <c r="M13" s="25" t="inlineStr"/>
      <c r="N13" s="20">
        <f>IF($A13="","",SUMPRODUCT(MAX((LTask=$A13)*(LDate&lt;=AsOf)*LDate)))</f>
        <v/>
      </c>
      <c r="O13" s="20">
        <f>IF($A13="",0,MAX(N(K13),N13))</f>
        <v/>
      </c>
      <c r="P13" s="22">
        <f>IF($A13="","",COUNTIFS(LTask,$A13,LDate,"&lt;="&amp;AsOf,LDate,"&gt;0"))</f>
        <v/>
      </c>
      <c r="Q13" s="26">
        <f>IF($A13="",0,SUMIFS(LCost,LTask,$A13,LDate,"&lt;="&amp;AsOf,LDate,"&gt;0"))</f>
        <v/>
      </c>
      <c r="R13" s="21">
        <f>IF($A13="","",IF(I13&lt;&gt;"",I13,IF(P13&gt;0,Q13/P13,0)))</f>
        <v/>
      </c>
      <c r="S13" s="7">
        <f>IF(Z13=0,"",IF(D13="Seasonal",IF(Y13&gt;0,MIN(AB13,AC13),AB13),IF(O13=0,AsOf,IF(F13="Days",O13+E13,IF(F13="Weeks",O13+7*E13,IF(F13="Months",EDATE(O13,E13),EDATE(O13,12*E13)))))))</f>
        <v/>
      </c>
      <c r="T13" s="19">
        <f>IF(S13="","",S13-AsOf)</f>
        <v/>
      </c>
      <c r="U13" s="14">
        <f>IF($A13="","",IF(L13="No","Paused",IF(Z13=0,"Fix schedule",IF(AND(D13&lt;&gt;"Seasonal",O13=0),"Not logged yet",IF(T13&lt;0,"Overdue",IF(T13&lt;=DueSoon,"Due soon","Scheduled"))))))</f>
        <v/>
      </c>
      <c r="V13" s="27">
        <f>IF(OR(U13="Overdue",U13="Due soon",U13="Not logged yet"),S13+ROW()/100000,"")</f>
        <v/>
      </c>
      <c r="W13" s="28">
        <f>IF($A13="","",IF(COUNTIF(TName,$A13)&gt;1,"Duplicate task name",IF(AND(C13&lt;&gt;"",COUNTIF(AName,C13)=0),"Appliance not on Appliances",IF(AND(B13&lt;&gt;"",COUNTIF(Areas,B13)=0),"Area not on Settings list",""))))</f>
        <v/>
      </c>
      <c r="X13" s="22">
        <f>IF(G13="",0,IFERROR(MATCH(G13,Months,0),0))</f>
        <v/>
      </c>
      <c r="Y13" s="22">
        <f>IF(H13="",0,IFERROR(MATCH(H13,Months,0),0))</f>
        <v/>
      </c>
      <c r="Z13" s="22">
        <f>IF($A13="",0,IF(D13="Seasonal",IF(X13&gt;0,1,0),IF(AND(OR(D13="",D13="Interval"),ISNUMBER(E13),OR(F13="Days",F13="Weeks",F13="Months",F13="Years")),IF(E13&gt;=1,1,0),0)))</f>
        <v/>
      </c>
      <c r="AA13" s="7">
        <f>IF(O13&gt;0,O13,EOMONTH(AsOf,-2))</f>
        <v/>
      </c>
      <c r="AB13" s="7">
        <f>IF(OR(Z13=0,X13=0),"",DATE(YEAR(AA13)+(DATE(YEAR(AA13),X13-1,1)&lt;=AA13)+(DATE(YEAR(AA13)+1,X13-1,1)&lt;=AA13),X13+1,0))</f>
        <v/>
      </c>
      <c r="AC13" s="7">
        <f>IF(OR(Z13=0,Y13=0),"",DATE(YEAR(AA13)+(DATE(YEAR(AA13),Y13-1,1)&lt;=AA13)+(DATE(YEAR(AA13)+1,Y13-1,1)&lt;=AA13),Y13+1,0))</f>
        <v/>
      </c>
    </row>
    <row r="14">
      <c r="A14" s="10" t="inlineStr">
        <is>
          <t>Test sump pump</t>
        </is>
      </c>
      <c r="B14" s="10" t="inlineStr">
        <is>
          <t>Plumbing &amp; water</t>
        </is>
      </c>
      <c r="C14" s="10" t="inlineStr">
        <is>
          <t>Sump pump</t>
        </is>
      </c>
      <c r="D14" s="10" t="inlineStr">
        <is>
          <t>Seasonal</t>
        </is>
      </c>
      <c r="E14" s="8" t="n"/>
      <c r="F14" s="10" t="n"/>
      <c r="G14" s="10" t="inlineStr">
        <is>
          <t>Mar</t>
        </is>
      </c>
      <c r="H14" s="10" t="inlineStr">
        <is>
          <t>Sep</t>
        </is>
      </c>
      <c r="I14" s="24" t="n">
        <v>0</v>
      </c>
      <c r="J14" s="10" t="inlineStr">
        <is>
          <t>DIY</t>
        </is>
      </c>
      <c r="K14" s="6" t="n"/>
      <c r="L14" s="10" t="inlineStr">
        <is>
          <t>Yes</t>
        </is>
      </c>
      <c r="M14" s="25" t="inlineStr">
        <is>
          <t>Pour a bucket into the pit</t>
        </is>
      </c>
      <c r="N14" s="20">
        <f>IF($A14="","",SUMPRODUCT(MAX((LTask=$A14)*(LDate&lt;=AsOf)*LDate)))</f>
        <v/>
      </c>
      <c r="O14" s="20">
        <f>IF($A14="",0,MAX(N(K14),N14))</f>
        <v/>
      </c>
      <c r="P14" s="22">
        <f>IF($A14="","",COUNTIFS(LTask,$A14,LDate,"&lt;="&amp;AsOf,LDate,"&gt;0"))</f>
        <v/>
      </c>
      <c r="Q14" s="26">
        <f>IF($A14="",0,SUMIFS(LCost,LTask,$A14,LDate,"&lt;="&amp;AsOf,LDate,"&gt;0"))</f>
        <v/>
      </c>
      <c r="R14" s="21">
        <f>IF($A14="","",IF(I14&lt;&gt;"",I14,IF(P14&gt;0,Q14/P14,0)))</f>
        <v/>
      </c>
      <c r="S14" s="7">
        <f>IF(Z14=0,"",IF(D14="Seasonal",IF(Y14&gt;0,MIN(AB14,AC14),AB14),IF(O14=0,AsOf,IF(F14="Days",O14+E14,IF(F14="Weeks",O14+7*E14,IF(F14="Months",EDATE(O14,E14),EDATE(O14,12*E14)))))))</f>
        <v/>
      </c>
      <c r="T14" s="19">
        <f>IF(S14="","",S14-AsOf)</f>
        <v/>
      </c>
      <c r="U14" s="14">
        <f>IF($A14="","",IF(L14="No","Paused",IF(Z14=0,"Fix schedule",IF(AND(D14&lt;&gt;"Seasonal",O14=0),"Not logged yet",IF(T14&lt;0,"Overdue",IF(T14&lt;=DueSoon,"Due soon","Scheduled"))))))</f>
        <v/>
      </c>
      <c r="V14" s="27">
        <f>IF(OR(U14="Overdue",U14="Due soon",U14="Not logged yet"),S14+ROW()/100000,"")</f>
        <v/>
      </c>
      <c r="W14" s="28">
        <f>IF($A14="","",IF(COUNTIF(TName,$A14)&gt;1,"Duplicate task name",IF(AND(C14&lt;&gt;"",COUNTIF(AName,C14)=0),"Appliance not on Appliances",IF(AND(B14&lt;&gt;"",COUNTIF(Areas,B14)=0),"Area not on Settings list",""))))</f>
        <v/>
      </c>
      <c r="X14" s="22">
        <f>IF(G14="",0,IFERROR(MATCH(G14,Months,0),0))</f>
        <v/>
      </c>
      <c r="Y14" s="22">
        <f>IF(H14="",0,IFERROR(MATCH(H14,Months,0),0))</f>
        <v/>
      </c>
      <c r="Z14" s="22">
        <f>IF($A14="",0,IF(D14="Seasonal",IF(X14&gt;0,1,0),IF(AND(OR(D14="",D14="Interval"),ISNUMBER(E14),OR(F14="Days",F14="Weeks",F14="Months",F14="Years")),IF(E14&gt;=1,1,0),0)))</f>
        <v/>
      </c>
      <c r="AA14" s="7">
        <f>IF(O14&gt;0,O14,EOMONTH(AsOf,-2))</f>
        <v/>
      </c>
      <c r="AB14" s="7">
        <f>IF(OR(Z14=0,X14=0),"",DATE(YEAR(AA14)+(DATE(YEAR(AA14),X14-1,1)&lt;=AA14)+(DATE(YEAR(AA14)+1,X14-1,1)&lt;=AA14),X14+1,0))</f>
        <v/>
      </c>
      <c r="AC14" s="7">
        <f>IF(OR(Z14=0,Y14=0),"",DATE(YEAR(AA14)+(DATE(YEAR(AA14),Y14-1,1)&lt;=AA14)+(DATE(YEAR(AA14)+1,Y14-1,1)&lt;=AA14),Y14+1,0))</f>
        <v/>
      </c>
    </row>
    <row r="15">
      <c r="A15" s="10" t="inlineStr">
        <is>
          <t>Check water softener salt</t>
        </is>
      </c>
      <c r="B15" s="10" t="inlineStr">
        <is>
          <t>Plumbing &amp; water</t>
        </is>
      </c>
      <c r="C15" s="10" t="inlineStr">
        <is>
          <t>Water softener</t>
        </is>
      </c>
      <c r="D15" s="10" t="inlineStr">
        <is>
          <t>Interval</t>
        </is>
      </c>
      <c r="E15" s="8" t="n">
        <v>4</v>
      </c>
      <c r="F15" s="10" t="inlineStr">
        <is>
          <t>Weeks</t>
        </is>
      </c>
      <c r="G15" s="10" t="n"/>
      <c r="H15" s="10" t="n"/>
      <c r="I15" s="24" t="n">
        <v>8</v>
      </c>
      <c r="J15" s="10" t="inlineStr">
        <is>
          <t>DIY</t>
        </is>
      </c>
      <c r="K15" s="6" t="n"/>
      <c r="L15" s="10" t="inlineStr">
        <is>
          <t>Yes</t>
        </is>
      </c>
      <c r="M15" s="25" t="inlineStr">
        <is>
          <t>Top up to half full</t>
        </is>
      </c>
      <c r="N15" s="20">
        <f>IF($A15="","",SUMPRODUCT(MAX((LTask=$A15)*(LDate&lt;=AsOf)*LDate)))</f>
        <v/>
      </c>
      <c r="O15" s="20">
        <f>IF($A15="",0,MAX(N(K15),N15))</f>
        <v/>
      </c>
      <c r="P15" s="22">
        <f>IF($A15="","",COUNTIFS(LTask,$A15,LDate,"&lt;="&amp;AsOf,LDate,"&gt;0"))</f>
        <v/>
      </c>
      <c r="Q15" s="26">
        <f>IF($A15="",0,SUMIFS(LCost,LTask,$A15,LDate,"&lt;="&amp;AsOf,LDate,"&gt;0"))</f>
        <v/>
      </c>
      <c r="R15" s="21">
        <f>IF($A15="","",IF(I15&lt;&gt;"",I15,IF(P15&gt;0,Q15/P15,0)))</f>
        <v/>
      </c>
      <c r="S15" s="7">
        <f>IF(Z15=0,"",IF(D15="Seasonal",IF(Y15&gt;0,MIN(AB15,AC15),AB15),IF(O15=0,AsOf,IF(F15="Days",O15+E15,IF(F15="Weeks",O15+7*E15,IF(F15="Months",EDATE(O15,E15),EDATE(O15,12*E15)))))))</f>
        <v/>
      </c>
      <c r="T15" s="19">
        <f>IF(S15="","",S15-AsOf)</f>
        <v/>
      </c>
      <c r="U15" s="14">
        <f>IF($A15="","",IF(L15="No","Paused",IF(Z15=0,"Fix schedule",IF(AND(D15&lt;&gt;"Seasonal",O15=0),"Not logged yet",IF(T15&lt;0,"Overdue",IF(T15&lt;=DueSoon,"Due soon","Scheduled"))))))</f>
        <v/>
      </c>
      <c r="V15" s="27">
        <f>IF(OR(U15="Overdue",U15="Due soon",U15="Not logged yet"),S15+ROW()/100000,"")</f>
        <v/>
      </c>
      <c r="W15" s="28">
        <f>IF($A15="","",IF(COUNTIF(TName,$A15)&gt;1,"Duplicate task name",IF(AND(C15&lt;&gt;"",COUNTIF(AName,C15)=0),"Appliance not on Appliances",IF(AND(B15&lt;&gt;"",COUNTIF(Areas,B15)=0),"Area not on Settings list",""))))</f>
        <v/>
      </c>
      <c r="X15" s="22">
        <f>IF(G15="",0,IFERROR(MATCH(G15,Months,0),0))</f>
        <v/>
      </c>
      <c r="Y15" s="22">
        <f>IF(H15="",0,IFERROR(MATCH(H15,Months,0),0))</f>
        <v/>
      </c>
      <c r="Z15" s="22">
        <f>IF($A15="",0,IF(D15="Seasonal",IF(X15&gt;0,1,0),IF(AND(OR(D15="",D15="Interval"),ISNUMBER(E15),OR(F15="Days",F15="Weeks",F15="Months",F15="Years")),IF(E15&gt;=1,1,0),0)))</f>
        <v/>
      </c>
      <c r="AA15" s="7">
        <f>IF(O15&gt;0,O15,EOMONTH(AsOf,-2))</f>
        <v/>
      </c>
      <c r="AB15" s="7">
        <f>IF(OR(Z15=0,X15=0),"",DATE(YEAR(AA15)+(DATE(YEAR(AA15),X15-1,1)&lt;=AA15)+(DATE(YEAR(AA15)+1,X15-1,1)&lt;=AA15),X15+1,0))</f>
        <v/>
      </c>
      <c r="AC15" s="7">
        <f>IF(OR(Z15=0,Y15=0),"",DATE(YEAR(AA15)+(DATE(YEAR(AA15),Y15-1,1)&lt;=AA15)+(DATE(YEAR(AA15)+1,Y15-1,1)&lt;=AA15),Y15+1,0))</f>
        <v/>
      </c>
    </row>
    <row r="16">
      <c r="A16" s="10" t="inlineStr">
        <is>
          <t>Run guest bathroom taps</t>
        </is>
      </c>
      <c r="B16" s="10" t="inlineStr">
        <is>
          <t>Plumbing &amp; water</t>
        </is>
      </c>
      <c r="C16" s="10" t="inlineStr"/>
      <c r="D16" s="10" t="inlineStr">
        <is>
          <t>Interval</t>
        </is>
      </c>
      <c r="E16" s="8" t="n">
        <v>14</v>
      </c>
      <c r="F16" s="10" t="inlineStr">
        <is>
          <t>Days</t>
        </is>
      </c>
      <c r="G16" s="10" t="n"/>
      <c r="H16" s="10" t="n"/>
      <c r="I16" s="24" t="n">
        <v>0</v>
      </c>
      <c r="J16" s="10" t="inlineStr">
        <is>
          <t>DIY</t>
        </is>
      </c>
      <c r="K16" s="6" t="n"/>
      <c r="L16" s="10" t="inlineStr">
        <is>
          <t>Yes</t>
        </is>
      </c>
      <c r="M16" s="25" t="inlineStr">
        <is>
          <t>Keeps traps full</t>
        </is>
      </c>
      <c r="N16" s="20">
        <f>IF($A16="","",SUMPRODUCT(MAX((LTask=$A16)*(LDate&lt;=AsOf)*LDate)))</f>
        <v/>
      </c>
      <c r="O16" s="20">
        <f>IF($A16="",0,MAX(N(K16),N16))</f>
        <v/>
      </c>
      <c r="P16" s="22">
        <f>IF($A16="","",COUNTIFS(LTask,$A16,LDate,"&lt;="&amp;AsOf,LDate,"&gt;0"))</f>
        <v/>
      </c>
      <c r="Q16" s="26">
        <f>IF($A16="",0,SUMIFS(LCost,LTask,$A16,LDate,"&lt;="&amp;AsOf,LDate,"&gt;0"))</f>
        <v/>
      </c>
      <c r="R16" s="21">
        <f>IF($A16="","",IF(I16&lt;&gt;"",I16,IF(P16&gt;0,Q16/P16,0)))</f>
        <v/>
      </c>
      <c r="S16" s="7">
        <f>IF(Z16=0,"",IF(D16="Seasonal",IF(Y16&gt;0,MIN(AB16,AC16),AB16),IF(O16=0,AsOf,IF(F16="Days",O16+E16,IF(F16="Weeks",O16+7*E16,IF(F16="Months",EDATE(O16,E16),EDATE(O16,12*E16)))))))</f>
        <v/>
      </c>
      <c r="T16" s="19">
        <f>IF(S16="","",S16-AsOf)</f>
        <v/>
      </c>
      <c r="U16" s="14">
        <f>IF($A16="","",IF(L16="No","Paused",IF(Z16=0,"Fix schedule",IF(AND(D16&lt;&gt;"Seasonal",O16=0),"Not logged yet",IF(T16&lt;0,"Overdue",IF(T16&lt;=DueSoon,"Due soon","Scheduled"))))))</f>
        <v/>
      </c>
      <c r="V16" s="27">
        <f>IF(OR(U16="Overdue",U16="Due soon",U16="Not logged yet"),S16+ROW()/100000,"")</f>
        <v/>
      </c>
      <c r="W16" s="28">
        <f>IF($A16="","",IF(COUNTIF(TName,$A16)&gt;1,"Duplicate task name",IF(AND(C16&lt;&gt;"",COUNTIF(AName,C16)=0),"Appliance not on Appliances",IF(AND(B16&lt;&gt;"",COUNTIF(Areas,B16)=0),"Area not on Settings list",""))))</f>
        <v/>
      </c>
      <c r="X16" s="22">
        <f>IF(G16="",0,IFERROR(MATCH(G16,Months,0),0))</f>
        <v/>
      </c>
      <c r="Y16" s="22">
        <f>IF(H16="",0,IFERROR(MATCH(H16,Months,0),0))</f>
        <v/>
      </c>
      <c r="Z16" s="22">
        <f>IF($A16="",0,IF(D16="Seasonal",IF(X16&gt;0,1,0),IF(AND(OR(D16="",D16="Interval"),ISNUMBER(E16),OR(F16="Days",F16="Weeks",F16="Months",F16="Years")),IF(E16&gt;=1,1,0),0)))</f>
        <v/>
      </c>
      <c r="AA16" s="7">
        <f>IF(O16&gt;0,O16,EOMONTH(AsOf,-2))</f>
        <v/>
      </c>
      <c r="AB16" s="7">
        <f>IF(OR(Z16=0,X16=0),"",DATE(YEAR(AA16)+(DATE(YEAR(AA16),X16-1,1)&lt;=AA16)+(DATE(YEAR(AA16)+1,X16-1,1)&lt;=AA16),X16+1,0))</f>
        <v/>
      </c>
      <c r="AC16" s="7">
        <f>IF(OR(Z16=0,Y16=0),"",DATE(YEAR(AA16)+(DATE(YEAR(AA16),Y16-1,1)&lt;=AA16)+(DATE(YEAR(AA16)+1,Y16-1,1)&lt;=AA16),Y16+1,0))</f>
        <v/>
      </c>
    </row>
    <row r="17">
      <c r="A17" s="10" t="inlineStr">
        <is>
          <t>Winterize outdoor faucets</t>
        </is>
      </c>
      <c r="B17" s="10" t="inlineStr">
        <is>
          <t>Plumbing &amp; water</t>
        </is>
      </c>
      <c r="C17" s="10" t="inlineStr"/>
      <c r="D17" s="10" t="inlineStr">
        <is>
          <t>Seasonal</t>
        </is>
      </c>
      <c r="E17" s="8" t="n"/>
      <c r="F17" s="10" t="n"/>
      <c r="G17" s="10" t="inlineStr">
        <is>
          <t>Nov</t>
        </is>
      </c>
      <c r="H17" s="10" t="n"/>
      <c r="I17" s="24" t="n">
        <v>0</v>
      </c>
      <c r="J17" s="10" t="inlineStr">
        <is>
          <t>DIY</t>
        </is>
      </c>
      <c r="K17" s="6" t="n"/>
      <c r="L17" s="10" t="inlineStr">
        <is>
          <t>Yes</t>
        </is>
      </c>
      <c r="M17" s="25" t="inlineStr">
        <is>
          <t>Shut-off valve in basement</t>
        </is>
      </c>
      <c r="N17" s="20">
        <f>IF($A17="","",SUMPRODUCT(MAX((LTask=$A17)*(LDate&lt;=AsOf)*LDate)))</f>
        <v/>
      </c>
      <c r="O17" s="20">
        <f>IF($A17="",0,MAX(N(K17),N17))</f>
        <v/>
      </c>
      <c r="P17" s="22">
        <f>IF($A17="","",COUNTIFS(LTask,$A17,LDate,"&lt;="&amp;AsOf,LDate,"&gt;0"))</f>
        <v/>
      </c>
      <c r="Q17" s="26">
        <f>IF($A17="",0,SUMIFS(LCost,LTask,$A17,LDate,"&lt;="&amp;AsOf,LDate,"&gt;0"))</f>
        <v/>
      </c>
      <c r="R17" s="21">
        <f>IF($A17="","",IF(I17&lt;&gt;"",I17,IF(P17&gt;0,Q17/P17,0)))</f>
        <v/>
      </c>
      <c r="S17" s="7">
        <f>IF(Z17=0,"",IF(D17="Seasonal",IF(Y17&gt;0,MIN(AB17,AC17),AB17),IF(O17=0,AsOf,IF(F17="Days",O17+E17,IF(F17="Weeks",O17+7*E17,IF(F17="Months",EDATE(O17,E17),EDATE(O17,12*E17)))))))</f>
        <v/>
      </c>
      <c r="T17" s="19">
        <f>IF(S17="","",S17-AsOf)</f>
        <v/>
      </c>
      <c r="U17" s="14">
        <f>IF($A17="","",IF(L17="No","Paused",IF(Z17=0,"Fix schedule",IF(AND(D17&lt;&gt;"Seasonal",O17=0),"Not logged yet",IF(T17&lt;0,"Overdue",IF(T17&lt;=DueSoon,"Due soon","Scheduled"))))))</f>
        <v/>
      </c>
      <c r="V17" s="27">
        <f>IF(OR(U17="Overdue",U17="Due soon",U17="Not logged yet"),S17+ROW()/100000,"")</f>
        <v/>
      </c>
      <c r="W17" s="28">
        <f>IF($A17="","",IF(COUNTIF(TName,$A17)&gt;1,"Duplicate task name",IF(AND(C17&lt;&gt;"",COUNTIF(AName,C17)=0),"Appliance not on Appliances",IF(AND(B17&lt;&gt;"",COUNTIF(Areas,B17)=0),"Area not on Settings list",""))))</f>
        <v/>
      </c>
      <c r="X17" s="22">
        <f>IF(G17="",0,IFERROR(MATCH(G17,Months,0),0))</f>
        <v/>
      </c>
      <c r="Y17" s="22">
        <f>IF(H17="",0,IFERROR(MATCH(H17,Months,0),0))</f>
        <v/>
      </c>
      <c r="Z17" s="22">
        <f>IF($A17="",0,IF(D17="Seasonal",IF(X17&gt;0,1,0),IF(AND(OR(D17="",D17="Interval"),ISNUMBER(E17),OR(F17="Days",F17="Weeks",F17="Months",F17="Years")),IF(E17&gt;=1,1,0),0)))</f>
        <v/>
      </c>
      <c r="AA17" s="7">
        <f>IF(O17&gt;0,O17,EOMONTH(AsOf,-2))</f>
        <v/>
      </c>
      <c r="AB17" s="7">
        <f>IF(OR(Z17=0,X17=0),"",DATE(YEAR(AA17)+(DATE(YEAR(AA17),X17-1,1)&lt;=AA17)+(DATE(YEAR(AA17)+1,X17-1,1)&lt;=AA17),X17+1,0))</f>
        <v/>
      </c>
      <c r="AC17" s="7">
        <f>IF(OR(Z17=0,Y17=0),"",DATE(YEAR(AA17)+(DATE(YEAR(AA17),Y17-1,1)&lt;=AA17)+(DATE(YEAR(AA17)+1,Y17-1,1)&lt;=AA17),Y17+1,0))</f>
        <v/>
      </c>
    </row>
    <row r="18">
      <c r="A18" s="10" t="inlineStr">
        <is>
          <t>Clean gutters &amp; downspouts</t>
        </is>
      </c>
      <c r="B18" s="10" t="inlineStr">
        <is>
          <t>Roof &amp; gutters</t>
        </is>
      </c>
      <c r="C18" s="10" t="inlineStr"/>
      <c r="D18" s="10" t="inlineStr">
        <is>
          <t>Seasonal</t>
        </is>
      </c>
      <c r="E18" s="8" t="n"/>
      <c r="F18" s="10" t="n"/>
      <c r="G18" s="10" t="inlineStr">
        <is>
          <t>Apr</t>
        </is>
      </c>
      <c r="H18" s="10" t="inlineStr">
        <is>
          <t>Nov</t>
        </is>
      </c>
      <c r="I18" s="24" t="n">
        <v>160</v>
      </c>
      <c r="J18" s="10" t="inlineStr">
        <is>
          <t>Example Gutter Guys</t>
        </is>
      </c>
      <c r="K18" s="6" t="n"/>
      <c r="L18" s="10" t="inlineStr">
        <is>
          <t>Yes</t>
        </is>
      </c>
      <c r="M18" s="25" t="inlineStr"/>
      <c r="N18" s="20">
        <f>IF($A18="","",SUMPRODUCT(MAX((LTask=$A18)*(LDate&lt;=AsOf)*LDate)))</f>
        <v/>
      </c>
      <c r="O18" s="20">
        <f>IF($A18="",0,MAX(N(K18),N18))</f>
        <v/>
      </c>
      <c r="P18" s="22">
        <f>IF($A18="","",COUNTIFS(LTask,$A18,LDate,"&lt;="&amp;AsOf,LDate,"&gt;0"))</f>
        <v/>
      </c>
      <c r="Q18" s="26">
        <f>IF($A18="",0,SUMIFS(LCost,LTask,$A18,LDate,"&lt;="&amp;AsOf,LDate,"&gt;0"))</f>
        <v/>
      </c>
      <c r="R18" s="21">
        <f>IF($A18="","",IF(I18&lt;&gt;"",I18,IF(P18&gt;0,Q18/P18,0)))</f>
        <v/>
      </c>
      <c r="S18" s="7">
        <f>IF(Z18=0,"",IF(D18="Seasonal",IF(Y18&gt;0,MIN(AB18,AC18),AB18),IF(O18=0,AsOf,IF(F18="Days",O18+E18,IF(F18="Weeks",O18+7*E18,IF(F18="Months",EDATE(O18,E18),EDATE(O18,12*E18)))))))</f>
        <v/>
      </c>
      <c r="T18" s="19">
        <f>IF(S18="","",S18-AsOf)</f>
        <v/>
      </c>
      <c r="U18" s="14">
        <f>IF($A18="","",IF(L18="No","Paused",IF(Z18=0,"Fix schedule",IF(AND(D18&lt;&gt;"Seasonal",O18=0),"Not logged yet",IF(T18&lt;0,"Overdue",IF(T18&lt;=DueSoon,"Due soon","Scheduled"))))))</f>
        <v/>
      </c>
      <c r="V18" s="27">
        <f>IF(OR(U18="Overdue",U18="Due soon",U18="Not logged yet"),S18+ROW()/100000,"")</f>
        <v/>
      </c>
      <c r="W18" s="28">
        <f>IF($A18="","",IF(COUNTIF(TName,$A18)&gt;1,"Duplicate task name",IF(AND(C18&lt;&gt;"",COUNTIF(AName,C18)=0),"Appliance not on Appliances",IF(AND(B18&lt;&gt;"",COUNTIF(Areas,B18)=0),"Area not on Settings list",""))))</f>
        <v/>
      </c>
      <c r="X18" s="22">
        <f>IF(G18="",0,IFERROR(MATCH(G18,Months,0),0))</f>
        <v/>
      </c>
      <c r="Y18" s="22">
        <f>IF(H18="",0,IFERROR(MATCH(H18,Months,0),0))</f>
        <v/>
      </c>
      <c r="Z18" s="22">
        <f>IF($A18="",0,IF(D18="Seasonal",IF(X18&gt;0,1,0),IF(AND(OR(D18="",D18="Interval"),ISNUMBER(E18),OR(F18="Days",F18="Weeks",F18="Months",F18="Years")),IF(E18&gt;=1,1,0),0)))</f>
        <v/>
      </c>
      <c r="AA18" s="7">
        <f>IF(O18&gt;0,O18,EOMONTH(AsOf,-2))</f>
        <v/>
      </c>
      <c r="AB18" s="7">
        <f>IF(OR(Z18=0,X18=0),"",DATE(YEAR(AA18)+(DATE(YEAR(AA18),X18-1,1)&lt;=AA18)+(DATE(YEAR(AA18)+1,X18-1,1)&lt;=AA18),X18+1,0))</f>
        <v/>
      </c>
      <c r="AC18" s="7">
        <f>IF(OR(Z18=0,Y18=0),"",DATE(YEAR(AA18)+(DATE(YEAR(AA18),Y18-1,1)&lt;=AA18)+(DATE(YEAR(AA18)+1,Y18-1,1)&lt;=AA18),Y18+1,0))</f>
        <v/>
      </c>
    </row>
    <row r="19">
      <c r="A19" s="10" t="inlineStr">
        <is>
          <t>Inspect roof &amp; flashing</t>
        </is>
      </c>
      <c r="B19" s="10" t="inlineStr">
        <is>
          <t>Roof &amp; gutters</t>
        </is>
      </c>
      <c r="C19" s="10" t="inlineStr">
        <is>
          <t>Roof (asphalt shingles)</t>
        </is>
      </c>
      <c r="D19" s="10" t="inlineStr">
        <is>
          <t>Seasonal</t>
        </is>
      </c>
      <c r="E19" s="8" t="n"/>
      <c r="F19" s="10" t="n"/>
      <c r="G19" s="10" t="inlineStr">
        <is>
          <t>Oct</t>
        </is>
      </c>
      <c r="H19" s="10" t="n"/>
      <c r="I19" s="24" t="n">
        <v>0</v>
      </c>
      <c r="J19" s="10" t="inlineStr">
        <is>
          <t>DIY (binoculars)</t>
        </is>
      </c>
      <c r="K19" s="6" t="n"/>
      <c r="L19" s="10" t="inlineStr">
        <is>
          <t>Yes</t>
        </is>
      </c>
      <c r="M19" s="25" t="inlineStr"/>
      <c r="N19" s="20">
        <f>IF($A19="","",SUMPRODUCT(MAX((LTask=$A19)*(LDate&lt;=AsOf)*LDate)))</f>
        <v/>
      </c>
      <c r="O19" s="20">
        <f>IF($A19="",0,MAX(N(K19),N19))</f>
        <v/>
      </c>
      <c r="P19" s="22">
        <f>IF($A19="","",COUNTIFS(LTask,$A19,LDate,"&lt;="&amp;AsOf,LDate,"&gt;0"))</f>
        <v/>
      </c>
      <c r="Q19" s="26">
        <f>IF($A19="",0,SUMIFS(LCost,LTask,$A19,LDate,"&lt;="&amp;AsOf,LDate,"&gt;0"))</f>
        <v/>
      </c>
      <c r="R19" s="21">
        <f>IF($A19="","",IF(I19&lt;&gt;"",I19,IF(P19&gt;0,Q19/P19,0)))</f>
        <v/>
      </c>
      <c r="S19" s="7">
        <f>IF(Z19=0,"",IF(D19="Seasonal",IF(Y19&gt;0,MIN(AB19,AC19),AB19),IF(O19=0,AsOf,IF(F19="Days",O19+E19,IF(F19="Weeks",O19+7*E19,IF(F19="Months",EDATE(O19,E19),EDATE(O19,12*E19)))))))</f>
        <v/>
      </c>
      <c r="T19" s="19">
        <f>IF(S19="","",S19-AsOf)</f>
        <v/>
      </c>
      <c r="U19" s="14">
        <f>IF($A19="","",IF(L19="No","Paused",IF(Z19=0,"Fix schedule",IF(AND(D19&lt;&gt;"Seasonal",O19=0),"Not logged yet",IF(T19&lt;0,"Overdue",IF(T19&lt;=DueSoon,"Due soon","Scheduled"))))))</f>
        <v/>
      </c>
      <c r="V19" s="27">
        <f>IF(OR(U19="Overdue",U19="Due soon",U19="Not logged yet"),S19+ROW()/100000,"")</f>
        <v/>
      </c>
      <c r="W19" s="28">
        <f>IF($A19="","",IF(COUNTIF(TName,$A19)&gt;1,"Duplicate task name",IF(AND(C19&lt;&gt;"",COUNTIF(AName,C19)=0),"Appliance not on Appliances",IF(AND(B19&lt;&gt;"",COUNTIF(Areas,B19)=0),"Area not on Settings list",""))))</f>
        <v/>
      </c>
      <c r="X19" s="22">
        <f>IF(G19="",0,IFERROR(MATCH(G19,Months,0),0))</f>
        <v/>
      </c>
      <c r="Y19" s="22">
        <f>IF(H19="",0,IFERROR(MATCH(H19,Months,0),0))</f>
        <v/>
      </c>
      <c r="Z19" s="22">
        <f>IF($A19="",0,IF(D19="Seasonal",IF(X19&gt;0,1,0),IF(AND(OR(D19="",D19="Interval"),ISNUMBER(E19),OR(F19="Days",F19="Weeks",F19="Months",F19="Years")),IF(E19&gt;=1,1,0),0)))</f>
        <v/>
      </c>
      <c r="AA19" s="7">
        <f>IF(O19&gt;0,O19,EOMONTH(AsOf,-2))</f>
        <v/>
      </c>
      <c r="AB19" s="7">
        <f>IF(OR(Z19=0,X19=0),"",DATE(YEAR(AA19)+(DATE(YEAR(AA19),X19-1,1)&lt;=AA19)+(DATE(YEAR(AA19)+1,X19-1,1)&lt;=AA19),X19+1,0))</f>
        <v/>
      </c>
      <c r="AC19" s="7">
        <f>IF(OR(Z19=0,Y19=0),"",DATE(YEAR(AA19)+(DATE(YEAR(AA19),Y19-1,1)&lt;=AA19)+(DATE(YEAR(AA19)+1,Y19-1,1)&lt;=AA19),Y19+1,0))</f>
        <v/>
      </c>
    </row>
    <row r="20">
      <c r="A20" s="10" t="inlineStr">
        <is>
          <t>Chimney sweep &amp; inspection</t>
        </is>
      </c>
      <c r="B20" s="10" t="inlineStr">
        <is>
          <t>Heating &amp; cooling</t>
        </is>
      </c>
      <c r="C20" s="10" t="inlineStr"/>
      <c r="D20" s="10" t="inlineStr">
        <is>
          <t>Interval</t>
        </is>
      </c>
      <c r="E20" s="8" t="n">
        <v>1</v>
      </c>
      <c r="F20" s="10" t="inlineStr">
        <is>
          <t>Years</t>
        </is>
      </c>
      <c r="G20" s="10" t="n"/>
      <c r="H20" s="10" t="n"/>
      <c r="I20" s="24" t="n">
        <v>220</v>
      </c>
      <c r="J20" s="10" t="inlineStr">
        <is>
          <t>Example Sweeps</t>
        </is>
      </c>
      <c r="K20" s="6" t="n">
        <v>45565</v>
      </c>
      <c r="L20" s="10" t="inlineStr">
        <is>
          <t>Yes</t>
        </is>
      </c>
      <c r="M20" s="25" t="inlineStr">
        <is>
          <t>Logged before this file</t>
        </is>
      </c>
      <c r="N20" s="20">
        <f>IF($A20="","",SUMPRODUCT(MAX((LTask=$A20)*(LDate&lt;=AsOf)*LDate)))</f>
        <v/>
      </c>
      <c r="O20" s="20">
        <f>IF($A20="",0,MAX(N(K20),N20))</f>
        <v/>
      </c>
      <c r="P20" s="22">
        <f>IF($A20="","",COUNTIFS(LTask,$A20,LDate,"&lt;="&amp;AsOf,LDate,"&gt;0"))</f>
        <v/>
      </c>
      <c r="Q20" s="26">
        <f>IF($A20="",0,SUMIFS(LCost,LTask,$A20,LDate,"&lt;="&amp;AsOf,LDate,"&gt;0"))</f>
        <v/>
      </c>
      <c r="R20" s="21">
        <f>IF($A20="","",IF(I20&lt;&gt;"",I20,IF(P20&gt;0,Q20/P20,0)))</f>
        <v/>
      </c>
      <c r="S20" s="7">
        <f>IF(Z20=0,"",IF(D20="Seasonal",IF(Y20&gt;0,MIN(AB20,AC20),AB20),IF(O20=0,AsOf,IF(F20="Days",O20+E20,IF(F20="Weeks",O20+7*E20,IF(F20="Months",EDATE(O20,E20),EDATE(O20,12*E20)))))))</f>
        <v/>
      </c>
      <c r="T20" s="19">
        <f>IF(S20="","",S20-AsOf)</f>
        <v/>
      </c>
      <c r="U20" s="14">
        <f>IF($A20="","",IF(L20="No","Paused",IF(Z20=0,"Fix schedule",IF(AND(D20&lt;&gt;"Seasonal",O20=0),"Not logged yet",IF(T20&lt;0,"Overdue",IF(T20&lt;=DueSoon,"Due soon","Scheduled"))))))</f>
        <v/>
      </c>
      <c r="V20" s="27">
        <f>IF(OR(U20="Overdue",U20="Due soon",U20="Not logged yet"),S20+ROW()/100000,"")</f>
        <v/>
      </c>
      <c r="W20" s="28">
        <f>IF($A20="","",IF(COUNTIF(TName,$A20)&gt;1,"Duplicate task name",IF(AND(C20&lt;&gt;"",COUNTIF(AName,C20)=0),"Appliance not on Appliances",IF(AND(B20&lt;&gt;"",COUNTIF(Areas,B20)=0),"Area not on Settings list",""))))</f>
        <v/>
      </c>
      <c r="X20" s="22">
        <f>IF(G20="",0,IFERROR(MATCH(G20,Months,0),0))</f>
        <v/>
      </c>
      <c r="Y20" s="22">
        <f>IF(H20="",0,IFERROR(MATCH(H20,Months,0),0))</f>
        <v/>
      </c>
      <c r="Z20" s="22">
        <f>IF($A20="",0,IF(D20="Seasonal",IF(X20&gt;0,1,0),IF(AND(OR(D20="",D20="Interval"),ISNUMBER(E20),OR(F20="Days",F20="Weeks",F20="Months",F20="Years")),IF(E20&gt;=1,1,0),0)))</f>
        <v/>
      </c>
      <c r="AA20" s="7">
        <f>IF(O20&gt;0,O20,EOMONTH(AsOf,-2))</f>
        <v/>
      </c>
      <c r="AB20" s="7">
        <f>IF(OR(Z20=0,X20=0),"",DATE(YEAR(AA20)+(DATE(YEAR(AA20),X20-1,1)&lt;=AA20)+(DATE(YEAR(AA20)+1,X20-1,1)&lt;=AA20),X20+1,0))</f>
        <v/>
      </c>
      <c r="AC20" s="7">
        <f>IF(OR(Z20=0,Y20=0),"",DATE(YEAR(AA20)+(DATE(YEAR(AA20),Y20-1,1)&lt;=AA20)+(DATE(YEAR(AA20)+1,Y20-1,1)&lt;=AA20),Y20+1,0))</f>
        <v/>
      </c>
    </row>
    <row r="21">
      <c r="A21" s="10" t="inlineStr">
        <is>
          <t>Clean dryer vent duct</t>
        </is>
      </c>
      <c r="B21" s="10" t="inlineStr">
        <is>
          <t>Kitchen &amp; laundry</t>
        </is>
      </c>
      <c r="C21" s="10" t="inlineStr">
        <is>
          <t>Clothes dryer</t>
        </is>
      </c>
      <c r="D21" s="10" t="inlineStr">
        <is>
          <t>Interval</t>
        </is>
      </c>
      <c r="E21" s="8" t="n">
        <v>12</v>
      </c>
      <c r="F21" s="10" t="inlineStr">
        <is>
          <t>Months</t>
        </is>
      </c>
      <c r="G21" s="10" t="n"/>
      <c r="H21" s="10" t="n"/>
      <c r="I21" s="24" t="n">
        <v>0</v>
      </c>
      <c r="J21" s="10" t="inlineStr">
        <is>
          <t>DIY</t>
        </is>
      </c>
      <c r="K21" s="6" t="n"/>
      <c r="L21" s="10" t="inlineStr">
        <is>
          <t>Yes</t>
        </is>
      </c>
      <c r="M21" s="25" t="inlineStr"/>
      <c r="N21" s="20">
        <f>IF($A21="","",SUMPRODUCT(MAX((LTask=$A21)*(LDate&lt;=AsOf)*LDate)))</f>
        <v/>
      </c>
      <c r="O21" s="20">
        <f>IF($A21="",0,MAX(N(K21),N21))</f>
        <v/>
      </c>
      <c r="P21" s="22">
        <f>IF($A21="","",COUNTIFS(LTask,$A21,LDate,"&lt;="&amp;AsOf,LDate,"&gt;0"))</f>
        <v/>
      </c>
      <c r="Q21" s="26">
        <f>IF($A21="",0,SUMIFS(LCost,LTask,$A21,LDate,"&lt;="&amp;AsOf,LDate,"&gt;0"))</f>
        <v/>
      </c>
      <c r="R21" s="21">
        <f>IF($A21="","",IF(I21&lt;&gt;"",I21,IF(P21&gt;0,Q21/P21,0)))</f>
        <v/>
      </c>
      <c r="S21" s="7">
        <f>IF(Z21=0,"",IF(D21="Seasonal",IF(Y21&gt;0,MIN(AB21,AC21),AB21),IF(O21=0,AsOf,IF(F21="Days",O21+E21,IF(F21="Weeks",O21+7*E21,IF(F21="Months",EDATE(O21,E21),EDATE(O21,12*E21)))))))</f>
        <v/>
      </c>
      <c r="T21" s="19">
        <f>IF(S21="","",S21-AsOf)</f>
        <v/>
      </c>
      <c r="U21" s="14">
        <f>IF($A21="","",IF(L21="No","Paused",IF(Z21=0,"Fix schedule",IF(AND(D21&lt;&gt;"Seasonal",O21=0),"Not logged yet",IF(T21&lt;0,"Overdue",IF(T21&lt;=DueSoon,"Due soon","Scheduled"))))))</f>
        <v/>
      </c>
      <c r="V21" s="27">
        <f>IF(OR(U21="Overdue",U21="Due soon",U21="Not logged yet"),S21+ROW()/100000,"")</f>
        <v/>
      </c>
      <c r="W21" s="28">
        <f>IF($A21="","",IF(COUNTIF(TName,$A21)&gt;1,"Duplicate task name",IF(AND(C21&lt;&gt;"",COUNTIF(AName,C21)=0),"Appliance not on Appliances",IF(AND(B21&lt;&gt;"",COUNTIF(Areas,B21)=0),"Area not on Settings list",""))))</f>
        <v/>
      </c>
      <c r="X21" s="22">
        <f>IF(G21="",0,IFERROR(MATCH(G21,Months,0),0))</f>
        <v/>
      </c>
      <c r="Y21" s="22">
        <f>IF(H21="",0,IFERROR(MATCH(H21,Months,0),0))</f>
        <v/>
      </c>
      <c r="Z21" s="22">
        <f>IF($A21="",0,IF(D21="Seasonal",IF(X21&gt;0,1,0),IF(AND(OR(D21="",D21="Interval"),ISNUMBER(E21),OR(F21="Days",F21="Weeks",F21="Months",F21="Years")),IF(E21&gt;=1,1,0),0)))</f>
        <v/>
      </c>
      <c r="AA21" s="7">
        <f>IF(O21&gt;0,O21,EOMONTH(AsOf,-2))</f>
        <v/>
      </c>
      <c r="AB21" s="7">
        <f>IF(OR(Z21=0,X21=0),"",DATE(YEAR(AA21)+(DATE(YEAR(AA21),X21-1,1)&lt;=AA21)+(DATE(YEAR(AA21)+1,X21-1,1)&lt;=AA21),X21+1,0))</f>
        <v/>
      </c>
      <c r="AC21" s="7">
        <f>IF(OR(Z21=0,Y21=0),"",DATE(YEAR(AA21)+(DATE(YEAR(AA21),Y21-1,1)&lt;=AA21)+(DATE(YEAR(AA21)+1,Y21-1,1)&lt;=AA21),Y21+1,0))</f>
        <v/>
      </c>
    </row>
    <row r="22">
      <c r="A22" s="10" t="inlineStr">
        <is>
          <t>Clean dishwasher filter</t>
        </is>
      </c>
      <c r="B22" s="10" t="inlineStr">
        <is>
          <t>Kitchen &amp; laundry</t>
        </is>
      </c>
      <c r="C22" s="10" t="inlineStr">
        <is>
          <t>Dishwasher</t>
        </is>
      </c>
      <c r="D22" s="10" t="inlineStr">
        <is>
          <t>Interval</t>
        </is>
      </c>
      <c r="E22" s="8" t="n">
        <v>1</v>
      </c>
      <c r="F22" s="10" t="inlineStr">
        <is>
          <t>Months</t>
        </is>
      </c>
      <c r="G22" s="10" t="n"/>
      <c r="H22" s="10" t="n"/>
      <c r="I22" s="24" t="n">
        <v>0</v>
      </c>
      <c r="J22" s="10" t="inlineStr">
        <is>
          <t>DIY</t>
        </is>
      </c>
      <c r="K22" s="6" t="n"/>
      <c r="L22" s="10" t="inlineStr">
        <is>
          <t>Yes</t>
        </is>
      </c>
      <c r="M22" s="25" t="inlineStr"/>
      <c r="N22" s="20">
        <f>IF($A22="","",SUMPRODUCT(MAX((LTask=$A22)*(LDate&lt;=AsOf)*LDate)))</f>
        <v/>
      </c>
      <c r="O22" s="20">
        <f>IF($A22="",0,MAX(N(K22),N22))</f>
        <v/>
      </c>
      <c r="P22" s="22">
        <f>IF($A22="","",COUNTIFS(LTask,$A22,LDate,"&lt;="&amp;AsOf,LDate,"&gt;0"))</f>
        <v/>
      </c>
      <c r="Q22" s="26">
        <f>IF($A22="",0,SUMIFS(LCost,LTask,$A22,LDate,"&lt;="&amp;AsOf,LDate,"&gt;0"))</f>
        <v/>
      </c>
      <c r="R22" s="21">
        <f>IF($A22="","",IF(I22&lt;&gt;"",I22,IF(P22&gt;0,Q22/P22,0)))</f>
        <v/>
      </c>
      <c r="S22" s="7">
        <f>IF(Z22=0,"",IF(D22="Seasonal",IF(Y22&gt;0,MIN(AB22,AC22),AB22),IF(O22=0,AsOf,IF(F22="Days",O22+E22,IF(F22="Weeks",O22+7*E22,IF(F22="Months",EDATE(O22,E22),EDATE(O22,12*E22)))))))</f>
        <v/>
      </c>
      <c r="T22" s="19">
        <f>IF(S22="","",S22-AsOf)</f>
        <v/>
      </c>
      <c r="U22" s="14">
        <f>IF($A22="","",IF(L22="No","Paused",IF(Z22=0,"Fix schedule",IF(AND(D22&lt;&gt;"Seasonal",O22=0),"Not logged yet",IF(T22&lt;0,"Overdue",IF(T22&lt;=DueSoon,"Due soon","Scheduled"))))))</f>
        <v/>
      </c>
      <c r="V22" s="27">
        <f>IF(OR(U22="Overdue",U22="Due soon",U22="Not logged yet"),S22+ROW()/100000,"")</f>
        <v/>
      </c>
      <c r="W22" s="28">
        <f>IF($A22="","",IF(COUNTIF(TName,$A22)&gt;1,"Duplicate task name",IF(AND(C22&lt;&gt;"",COUNTIF(AName,C22)=0),"Appliance not on Appliances",IF(AND(B22&lt;&gt;"",COUNTIF(Areas,B22)=0),"Area not on Settings list",""))))</f>
        <v/>
      </c>
      <c r="X22" s="22">
        <f>IF(G22="",0,IFERROR(MATCH(G22,Months,0),0))</f>
        <v/>
      </c>
      <c r="Y22" s="22">
        <f>IF(H22="",0,IFERROR(MATCH(H22,Months,0),0))</f>
        <v/>
      </c>
      <c r="Z22" s="22">
        <f>IF($A22="",0,IF(D22="Seasonal",IF(X22&gt;0,1,0),IF(AND(OR(D22="",D22="Interval"),ISNUMBER(E22),OR(F22="Days",F22="Weeks",F22="Months",F22="Years")),IF(E22&gt;=1,1,0),0)))</f>
        <v/>
      </c>
      <c r="AA22" s="7">
        <f>IF(O22&gt;0,O22,EOMONTH(AsOf,-2))</f>
        <v/>
      </c>
      <c r="AB22" s="7">
        <f>IF(OR(Z22=0,X22=0),"",DATE(YEAR(AA22)+(DATE(YEAR(AA22),X22-1,1)&lt;=AA22)+(DATE(YEAR(AA22)+1,X22-1,1)&lt;=AA22),X22+1,0))</f>
        <v/>
      </c>
      <c r="AC22" s="7">
        <f>IF(OR(Z22=0,Y22=0),"",DATE(YEAR(AA22)+(DATE(YEAR(AA22),Y22-1,1)&lt;=AA22)+(DATE(YEAR(AA22)+1,Y22-1,1)&lt;=AA22),Y22+1,0))</f>
        <v/>
      </c>
    </row>
    <row r="23">
      <c r="A23" s="10" t="inlineStr">
        <is>
          <t>Clean range hood filter</t>
        </is>
      </c>
      <c r="B23" s="10" t="inlineStr">
        <is>
          <t>Kitchen &amp; laundry</t>
        </is>
      </c>
      <c r="C23" s="10" t="inlineStr"/>
      <c r="D23" s="10" t="inlineStr">
        <is>
          <t>Interval</t>
        </is>
      </c>
      <c r="E23" s="8" t="n">
        <v>3</v>
      </c>
      <c r="F23" s="10" t="inlineStr">
        <is>
          <t>Months</t>
        </is>
      </c>
      <c r="G23" s="10" t="n"/>
      <c r="H23" s="10" t="n"/>
      <c r="I23" s="24" t="n">
        <v>0</v>
      </c>
      <c r="J23" s="10" t="inlineStr">
        <is>
          <t>DIY</t>
        </is>
      </c>
      <c r="K23" s="6" t="n"/>
      <c r="L23" s="10" t="inlineStr">
        <is>
          <t>Yes</t>
        </is>
      </c>
      <c r="M23" s="25" t="inlineStr">
        <is>
          <t>Degreaser soak</t>
        </is>
      </c>
      <c r="N23" s="20">
        <f>IF($A23="","",SUMPRODUCT(MAX((LTask=$A23)*(LDate&lt;=AsOf)*LDate)))</f>
        <v/>
      </c>
      <c r="O23" s="20">
        <f>IF($A23="",0,MAX(N(K23),N23))</f>
        <v/>
      </c>
      <c r="P23" s="22">
        <f>IF($A23="","",COUNTIFS(LTask,$A23,LDate,"&lt;="&amp;AsOf,LDate,"&gt;0"))</f>
        <v/>
      </c>
      <c r="Q23" s="26">
        <f>IF($A23="",0,SUMIFS(LCost,LTask,$A23,LDate,"&lt;="&amp;AsOf,LDate,"&gt;0"))</f>
        <v/>
      </c>
      <c r="R23" s="21">
        <f>IF($A23="","",IF(I23&lt;&gt;"",I23,IF(P23&gt;0,Q23/P23,0)))</f>
        <v/>
      </c>
      <c r="S23" s="7">
        <f>IF(Z23=0,"",IF(D23="Seasonal",IF(Y23&gt;0,MIN(AB23,AC23),AB23),IF(O23=0,AsOf,IF(F23="Days",O23+E23,IF(F23="Weeks",O23+7*E23,IF(F23="Months",EDATE(O23,E23),EDATE(O23,12*E23)))))))</f>
        <v/>
      </c>
      <c r="T23" s="19">
        <f>IF(S23="","",S23-AsOf)</f>
        <v/>
      </c>
      <c r="U23" s="14">
        <f>IF($A23="","",IF(L23="No","Paused",IF(Z23=0,"Fix schedule",IF(AND(D23&lt;&gt;"Seasonal",O23=0),"Not logged yet",IF(T23&lt;0,"Overdue",IF(T23&lt;=DueSoon,"Due soon","Scheduled"))))))</f>
        <v/>
      </c>
      <c r="V23" s="27">
        <f>IF(OR(U23="Overdue",U23="Due soon",U23="Not logged yet"),S23+ROW()/100000,"")</f>
        <v/>
      </c>
      <c r="W23" s="28">
        <f>IF($A23="","",IF(COUNTIF(TName,$A23)&gt;1,"Duplicate task name",IF(AND(C23&lt;&gt;"",COUNTIF(AName,C23)=0),"Appliance not on Appliances",IF(AND(B23&lt;&gt;"",COUNTIF(Areas,B23)=0),"Area not on Settings list",""))))</f>
        <v/>
      </c>
      <c r="X23" s="22">
        <f>IF(G23="",0,IFERROR(MATCH(G23,Months,0),0))</f>
        <v/>
      </c>
      <c r="Y23" s="22">
        <f>IF(H23="",0,IFERROR(MATCH(H23,Months,0),0))</f>
        <v/>
      </c>
      <c r="Z23" s="22">
        <f>IF($A23="",0,IF(D23="Seasonal",IF(X23&gt;0,1,0),IF(AND(OR(D23="",D23="Interval"),ISNUMBER(E23),OR(F23="Days",F23="Weeks",F23="Months",F23="Years")),IF(E23&gt;=1,1,0),0)))</f>
        <v/>
      </c>
      <c r="AA23" s="7">
        <f>IF(O23&gt;0,O23,EOMONTH(AsOf,-2))</f>
        <v/>
      </c>
      <c r="AB23" s="7">
        <f>IF(OR(Z23=0,X23=0),"",DATE(YEAR(AA23)+(DATE(YEAR(AA23),X23-1,1)&lt;=AA23)+(DATE(YEAR(AA23)+1,X23-1,1)&lt;=AA23),X23+1,0))</f>
        <v/>
      </c>
      <c r="AC23" s="7">
        <f>IF(OR(Z23=0,Y23=0),"",DATE(YEAR(AA23)+(DATE(YEAR(AA23),Y23-1,1)&lt;=AA23)+(DATE(YEAR(AA23)+1,Y23-1,1)&lt;=AA23),Y23+1,0))</f>
        <v/>
      </c>
    </row>
    <row r="24">
      <c r="A24" s="10" t="inlineStr">
        <is>
          <t>Vacuum refrigerator coils</t>
        </is>
      </c>
      <c r="B24" s="10" t="inlineStr">
        <is>
          <t>Kitchen &amp; laundry</t>
        </is>
      </c>
      <c r="C24" s="10" t="inlineStr">
        <is>
          <t>Refrigerator</t>
        </is>
      </c>
      <c r="D24" s="10" t="inlineStr">
        <is>
          <t>Interval</t>
        </is>
      </c>
      <c r="E24" s="8" t="n">
        <v>6</v>
      </c>
      <c r="F24" s="10" t="inlineStr">
        <is>
          <t>Months</t>
        </is>
      </c>
      <c r="G24" s="10" t="n"/>
      <c r="H24" s="10" t="n"/>
      <c r="I24" s="24" t="n">
        <v>0</v>
      </c>
      <c r="J24" s="10" t="inlineStr">
        <is>
          <t>DIY</t>
        </is>
      </c>
      <c r="K24" s="6" t="n"/>
      <c r="L24" s="10" t="inlineStr">
        <is>
          <t>Yes</t>
        </is>
      </c>
      <c r="M24" s="25" t="inlineStr"/>
      <c r="N24" s="20">
        <f>IF($A24="","",SUMPRODUCT(MAX((LTask=$A24)*(LDate&lt;=AsOf)*LDate)))</f>
        <v/>
      </c>
      <c r="O24" s="20">
        <f>IF($A24="",0,MAX(N(K24),N24))</f>
        <v/>
      </c>
      <c r="P24" s="22">
        <f>IF($A24="","",COUNTIFS(LTask,$A24,LDate,"&lt;="&amp;AsOf,LDate,"&gt;0"))</f>
        <v/>
      </c>
      <c r="Q24" s="26">
        <f>IF($A24="",0,SUMIFS(LCost,LTask,$A24,LDate,"&lt;="&amp;AsOf,LDate,"&gt;0"))</f>
        <v/>
      </c>
      <c r="R24" s="21">
        <f>IF($A24="","",IF(I24&lt;&gt;"",I24,IF(P24&gt;0,Q24/P24,0)))</f>
        <v/>
      </c>
      <c r="S24" s="7">
        <f>IF(Z24=0,"",IF(D24="Seasonal",IF(Y24&gt;0,MIN(AB24,AC24),AB24),IF(O24=0,AsOf,IF(F24="Days",O24+E24,IF(F24="Weeks",O24+7*E24,IF(F24="Months",EDATE(O24,E24),EDATE(O24,12*E24)))))))</f>
        <v/>
      </c>
      <c r="T24" s="19">
        <f>IF(S24="","",S24-AsOf)</f>
        <v/>
      </c>
      <c r="U24" s="14">
        <f>IF($A24="","",IF(L24="No","Paused",IF(Z24=0,"Fix schedule",IF(AND(D24&lt;&gt;"Seasonal",O24=0),"Not logged yet",IF(T24&lt;0,"Overdue",IF(T24&lt;=DueSoon,"Due soon","Scheduled"))))))</f>
        <v/>
      </c>
      <c r="V24" s="27">
        <f>IF(OR(U24="Overdue",U24="Due soon",U24="Not logged yet"),S24+ROW()/100000,"")</f>
        <v/>
      </c>
      <c r="W24" s="28">
        <f>IF($A24="","",IF(COUNTIF(TName,$A24)&gt;1,"Duplicate task name",IF(AND(C24&lt;&gt;"",COUNTIF(AName,C24)=0),"Appliance not on Appliances",IF(AND(B24&lt;&gt;"",COUNTIF(Areas,B24)=0),"Area not on Settings list",""))))</f>
        <v/>
      </c>
      <c r="X24" s="22">
        <f>IF(G24="",0,IFERROR(MATCH(G24,Months,0),0))</f>
        <v/>
      </c>
      <c r="Y24" s="22">
        <f>IF(H24="",0,IFERROR(MATCH(H24,Months,0),0))</f>
        <v/>
      </c>
      <c r="Z24" s="22">
        <f>IF($A24="",0,IF(D24="Seasonal",IF(X24&gt;0,1,0),IF(AND(OR(D24="",D24="Interval"),ISNUMBER(E24),OR(F24="Days",F24="Weeks",F24="Months",F24="Years")),IF(E24&gt;=1,1,0),0)))</f>
        <v/>
      </c>
      <c r="AA24" s="7">
        <f>IF(O24&gt;0,O24,EOMONTH(AsOf,-2))</f>
        <v/>
      </c>
      <c r="AB24" s="7">
        <f>IF(OR(Z24=0,X24=0),"",DATE(YEAR(AA24)+(DATE(YEAR(AA24),X24-1,1)&lt;=AA24)+(DATE(YEAR(AA24)+1,X24-1,1)&lt;=AA24),X24+1,0))</f>
        <v/>
      </c>
      <c r="AC24" s="7">
        <f>IF(OR(Z24=0,Y24=0),"",DATE(YEAR(AA24)+(DATE(YEAR(AA24),Y24-1,1)&lt;=AA24)+(DATE(YEAR(AA24)+1,Y24-1,1)&lt;=AA24),Y24+1,0))</f>
        <v/>
      </c>
    </row>
    <row r="25">
      <c r="A25" s="10" t="inlineStr">
        <is>
          <t>Replace fridge water filter</t>
        </is>
      </c>
      <c r="B25" s="10" t="inlineStr">
        <is>
          <t>Kitchen &amp; laundry</t>
        </is>
      </c>
      <c r="C25" s="10" t="inlineStr">
        <is>
          <t>Refrigerator</t>
        </is>
      </c>
      <c r="D25" s="10" t="inlineStr">
        <is>
          <t>Interval</t>
        </is>
      </c>
      <c r="E25" s="8" t="n">
        <v>6</v>
      </c>
      <c r="F25" s="10" t="inlineStr">
        <is>
          <t>Months</t>
        </is>
      </c>
      <c r="G25" s="10" t="n"/>
      <c r="H25" s="10" t="n"/>
      <c r="I25" s="24" t="n">
        <v>45</v>
      </c>
      <c r="J25" s="10" t="inlineStr">
        <is>
          <t>DIY</t>
        </is>
      </c>
      <c r="K25" s="6" t="n"/>
      <c r="L25" s="10" t="inlineStr">
        <is>
          <t>Yes</t>
        </is>
      </c>
      <c r="M25" s="25" t="inlineStr">
        <is>
          <t>WF-2</t>
        </is>
      </c>
      <c r="N25" s="20">
        <f>IF($A25="","",SUMPRODUCT(MAX((LTask=$A25)*(LDate&lt;=AsOf)*LDate)))</f>
        <v/>
      </c>
      <c r="O25" s="20">
        <f>IF($A25="",0,MAX(N(K25),N25))</f>
        <v/>
      </c>
      <c r="P25" s="22">
        <f>IF($A25="","",COUNTIFS(LTask,$A25,LDate,"&lt;="&amp;AsOf,LDate,"&gt;0"))</f>
        <v/>
      </c>
      <c r="Q25" s="26">
        <f>IF($A25="",0,SUMIFS(LCost,LTask,$A25,LDate,"&lt;="&amp;AsOf,LDate,"&gt;0"))</f>
        <v/>
      </c>
      <c r="R25" s="21">
        <f>IF($A25="","",IF(I25&lt;&gt;"",I25,IF(P25&gt;0,Q25/P25,0)))</f>
        <v/>
      </c>
      <c r="S25" s="7">
        <f>IF(Z25=0,"",IF(D25="Seasonal",IF(Y25&gt;0,MIN(AB25,AC25),AB25),IF(O25=0,AsOf,IF(F25="Days",O25+E25,IF(F25="Weeks",O25+7*E25,IF(F25="Months",EDATE(O25,E25),EDATE(O25,12*E25)))))))</f>
        <v/>
      </c>
      <c r="T25" s="19">
        <f>IF(S25="","",S25-AsOf)</f>
        <v/>
      </c>
      <c r="U25" s="14">
        <f>IF($A25="","",IF(L25="No","Paused",IF(Z25=0,"Fix schedule",IF(AND(D25&lt;&gt;"Seasonal",O25=0),"Not logged yet",IF(T25&lt;0,"Overdue",IF(T25&lt;=DueSoon,"Due soon","Scheduled"))))))</f>
        <v/>
      </c>
      <c r="V25" s="27">
        <f>IF(OR(U25="Overdue",U25="Due soon",U25="Not logged yet"),S25+ROW()/100000,"")</f>
        <v/>
      </c>
      <c r="W25" s="28">
        <f>IF($A25="","",IF(COUNTIF(TName,$A25)&gt;1,"Duplicate task name",IF(AND(C25&lt;&gt;"",COUNTIF(AName,C25)=0),"Appliance not on Appliances",IF(AND(B25&lt;&gt;"",COUNTIF(Areas,B25)=0),"Area not on Settings list",""))))</f>
        <v/>
      </c>
      <c r="X25" s="22">
        <f>IF(G25="",0,IFERROR(MATCH(G25,Months,0),0))</f>
        <v/>
      </c>
      <c r="Y25" s="22">
        <f>IF(H25="",0,IFERROR(MATCH(H25,Months,0),0))</f>
        <v/>
      </c>
      <c r="Z25" s="22">
        <f>IF($A25="",0,IF(D25="Seasonal",IF(X25&gt;0,1,0),IF(AND(OR(D25="",D25="Interval"),ISNUMBER(E25),OR(F25="Days",F25="Weeks",F25="Months",F25="Years")),IF(E25&gt;=1,1,0),0)))</f>
        <v/>
      </c>
      <c r="AA25" s="7">
        <f>IF(O25&gt;0,O25,EOMONTH(AsOf,-2))</f>
        <v/>
      </c>
      <c r="AB25" s="7">
        <f>IF(OR(Z25=0,X25=0),"",DATE(YEAR(AA25)+(DATE(YEAR(AA25),X25-1,1)&lt;=AA25)+(DATE(YEAR(AA25)+1,X25-1,1)&lt;=AA25),X25+1,0))</f>
        <v/>
      </c>
      <c r="AC25" s="7">
        <f>IF(OR(Z25=0,Y25=0),"",DATE(YEAR(AA25)+(DATE(YEAR(AA25),Y25-1,1)&lt;=AA25)+(DATE(YEAR(AA25)+1,Y25-1,1)&lt;=AA25),Y25+1,0))</f>
        <v/>
      </c>
    </row>
    <row r="26">
      <c r="A26" s="10" t="inlineStr">
        <is>
          <t>Descale shower heads</t>
        </is>
      </c>
      <c r="B26" s="10" t="inlineStr">
        <is>
          <t>Interior</t>
        </is>
      </c>
      <c r="C26" s="10" t="inlineStr"/>
      <c r="D26" s="10" t="inlineStr">
        <is>
          <t>Interval</t>
        </is>
      </c>
      <c r="E26" s="8" t="n">
        <v>6</v>
      </c>
      <c r="F26" s="10" t="inlineStr">
        <is>
          <t>Months</t>
        </is>
      </c>
      <c r="G26" s="10" t="n"/>
      <c r="H26" s="10" t="n"/>
      <c r="I26" s="24" t="n">
        <v>0</v>
      </c>
      <c r="J26" s="10" t="inlineStr">
        <is>
          <t>DIY</t>
        </is>
      </c>
      <c r="K26" s="6" t="n"/>
      <c r="L26" s="10" t="inlineStr">
        <is>
          <t>Yes</t>
        </is>
      </c>
      <c r="M26" s="25" t="inlineStr">
        <is>
          <t>Vinegar bag overnight</t>
        </is>
      </c>
      <c r="N26" s="20">
        <f>IF($A26="","",SUMPRODUCT(MAX((LTask=$A26)*(LDate&lt;=AsOf)*LDate)))</f>
        <v/>
      </c>
      <c r="O26" s="20">
        <f>IF($A26="",0,MAX(N(K26),N26))</f>
        <v/>
      </c>
      <c r="P26" s="22">
        <f>IF($A26="","",COUNTIFS(LTask,$A26,LDate,"&lt;="&amp;AsOf,LDate,"&gt;0"))</f>
        <v/>
      </c>
      <c r="Q26" s="26">
        <f>IF($A26="",0,SUMIFS(LCost,LTask,$A26,LDate,"&lt;="&amp;AsOf,LDate,"&gt;0"))</f>
        <v/>
      </c>
      <c r="R26" s="21">
        <f>IF($A26="","",IF(I26&lt;&gt;"",I26,IF(P26&gt;0,Q26/P26,0)))</f>
        <v/>
      </c>
      <c r="S26" s="7">
        <f>IF(Z26=0,"",IF(D26="Seasonal",IF(Y26&gt;0,MIN(AB26,AC26),AB26),IF(O26=0,AsOf,IF(F26="Days",O26+E26,IF(F26="Weeks",O26+7*E26,IF(F26="Months",EDATE(O26,E26),EDATE(O26,12*E26)))))))</f>
        <v/>
      </c>
      <c r="T26" s="19">
        <f>IF(S26="","",S26-AsOf)</f>
        <v/>
      </c>
      <c r="U26" s="14">
        <f>IF($A26="","",IF(L26="No","Paused",IF(Z26=0,"Fix schedule",IF(AND(D26&lt;&gt;"Seasonal",O26=0),"Not logged yet",IF(T26&lt;0,"Overdue",IF(T26&lt;=DueSoon,"Due soon","Scheduled"))))))</f>
        <v/>
      </c>
      <c r="V26" s="27">
        <f>IF(OR(U26="Overdue",U26="Due soon",U26="Not logged yet"),S26+ROW()/100000,"")</f>
        <v/>
      </c>
      <c r="W26" s="28">
        <f>IF($A26="","",IF(COUNTIF(TName,$A26)&gt;1,"Duplicate task name",IF(AND(C26&lt;&gt;"",COUNTIF(AName,C26)=0),"Appliance not on Appliances",IF(AND(B26&lt;&gt;"",COUNTIF(Areas,B26)=0),"Area not on Settings list",""))))</f>
        <v/>
      </c>
      <c r="X26" s="22">
        <f>IF(G26="",0,IFERROR(MATCH(G26,Months,0),0))</f>
        <v/>
      </c>
      <c r="Y26" s="22">
        <f>IF(H26="",0,IFERROR(MATCH(H26,Months,0),0))</f>
        <v/>
      </c>
      <c r="Z26" s="22">
        <f>IF($A26="",0,IF(D26="Seasonal",IF(X26&gt;0,1,0),IF(AND(OR(D26="",D26="Interval"),ISNUMBER(E26),OR(F26="Days",F26="Weeks",F26="Months",F26="Years")),IF(E26&gt;=1,1,0),0)))</f>
        <v/>
      </c>
      <c r="AA26" s="7">
        <f>IF(O26&gt;0,O26,EOMONTH(AsOf,-2))</f>
        <v/>
      </c>
      <c r="AB26" s="7">
        <f>IF(OR(Z26=0,X26=0),"",DATE(YEAR(AA26)+(DATE(YEAR(AA26),X26-1,1)&lt;=AA26)+(DATE(YEAR(AA26)+1,X26-1,1)&lt;=AA26),X26+1,0))</f>
        <v/>
      </c>
      <c r="AC26" s="7">
        <f>IF(OR(Z26=0,Y26=0),"",DATE(YEAR(AA26)+(DATE(YEAR(AA26),Y26-1,1)&lt;=AA26)+(DATE(YEAR(AA26)+1,Y26-1,1)&lt;=AA26),Y26+1,0))</f>
        <v/>
      </c>
    </row>
    <row r="27">
      <c r="A27" s="10" t="inlineStr">
        <is>
          <t>Re-caulk tubs &amp; sinks</t>
        </is>
      </c>
      <c r="B27" s="10" t="inlineStr">
        <is>
          <t>Interior</t>
        </is>
      </c>
      <c r="C27" s="10" t="inlineStr"/>
      <c r="D27" s="10" t="inlineStr">
        <is>
          <t>Interval</t>
        </is>
      </c>
      <c r="E27" s="8" t="n">
        <v>12</v>
      </c>
      <c r="F27" s="10" t="inlineStr">
        <is>
          <t>Months</t>
        </is>
      </c>
      <c r="G27" s="10" t="n"/>
      <c r="H27" s="10" t="n"/>
      <c r="I27" s="24" t="n">
        <v>15</v>
      </c>
      <c r="J27" s="10" t="inlineStr">
        <is>
          <t>DIY</t>
        </is>
      </c>
      <c r="K27" s="6" t="n"/>
      <c r="L27" s="10" t="inlineStr">
        <is>
          <t>Yes</t>
        </is>
      </c>
      <c r="M27" s="25" t="inlineStr">
        <is>
          <t>Check, redo where cracked</t>
        </is>
      </c>
      <c r="N27" s="20">
        <f>IF($A27="","",SUMPRODUCT(MAX((LTask=$A27)*(LDate&lt;=AsOf)*LDate)))</f>
        <v/>
      </c>
      <c r="O27" s="20">
        <f>IF($A27="",0,MAX(N(K27),N27))</f>
        <v/>
      </c>
      <c r="P27" s="22">
        <f>IF($A27="","",COUNTIFS(LTask,$A27,LDate,"&lt;="&amp;AsOf,LDate,"&gt;0"))</f>
        <v/>
      </c>
      <c r="Q27" s="26">
        <f>IF($A27="",0,SUMIFS(LCost,LTask,$A27,LDate,"&lt;="&amp;AsOf,LDate,"&gt;0"))</f>
        <v/>
      </c>
      <c r="R27" s="21">
        <f>IF($A27="","",IF(I27&lt;&gt;"",I27,IF(P27&gt;0,Q27/P27,0)))</f>
        <v/>
      </c>
      <c r="S27" s="7">
        <f>IF(Z27=0,"",IF(D27="Seasonal",IF(Y27&gt;0,MIN(AB27,AC27),AB27),IF(O27=0,AsOf,IF(F27="Days",O27+E27,IF(F27="Weeks",O27+7*E27,IF(F27="Months",EDATE(O27,E27),EDATE(O27,12*E27)))))))</f>
        <v/>
      </c>
      <c r="T27" s="19">
        <f>IF(S27="","",S27-AsOf)</f>
        <v/>
      </c>
      <c r="U27" s="14">
        <f>IF($A27="","",IF(L27="No","Paused",IF(Z27=0,"Fix schedule",IF(AND(D27&lt;&gt;"Seasonal",O27=0),"Not logged yet",IF(T27&lt;0,"Overdue",IF(T27&lt;=DueSoon,"Due soon","Scheduled"))))))</f>
        <v/>
      </c>
      <c r="V27" s="27">
        <f>IF(OR(U27="Overdue",U27="Due soon",U27="Not logged yet"),S27+ROW()/100000,"")</f>
        <v/>
      </c>
      <c r="W27" s="28">
        <f>IF($A27="","",IF(COUNTIF(TName,$A27)&gt;1,"Duplicate task name",IF(AND(C27&lt;&gt;"",COUNTIF(AName,C27)=0),"Appliance not on Appliances",IF(AND(B27&lt;&gt;"",COUNTIF(Areas,B27)=0),"Area not on Settings list",""))))</f>
        <v/>
      </c>
      <c r="X27" s="22">
        <f>IF(G27="",0,IFERROR(MATCH(G27,Months,0),0))</f>
        <v/>
      </c>
      <c r="Y27" s="22">
        <f>IF(H27="",0,IFERROR(MATCH(H27,Months,0),0))</f>
        <v/>
      </c>
      <c r="Z27" s="22">
        <f>IF($A27="",0,IF(D27="Seasonal",IF(X27&gt;0,1,0),IF(AND(OR(D27="",D27="Interval"),ISNUMBER(E27),OR(F27="Days",F27="Weeks",F27="Months",F27="Years")),IF(E27&gt;=1,1,0),0)))</f>
        <v/>
      </c>
      <c r="AA27" s="7">
        <f>IF(O27&gt;0,O27,EOMONTH(AsOf,-2))</f>
        <v/>
      </c>
      <c r="AB27" s="7">
        <f>IF(OR(Z27=0,X27=0),"",DATE(YEAR(AA27)+(DATE(YEAR(AA27),X27-1,1)&lt;=AA27)+(DATE(YEAR(AA27)+1,X27-1,1)&lt;=AA27),X27+1,0))</f>
        <v/>
      </c>
      <c r="AC27" s="7">
        <f>IF(OR(Z27=0,Y27=0),"",DATE(YEAR(AA27)+(DATE(YEAR(AA27),Y27-1,1)&lt;=AA27)+(DATE(YEAR(AA27)+1,Y27-1,1)&lt;=AA27),Y27+1,0))</f>
        <v/>
      </c>
    </row>
    <row r="28">
      <c r="A28" s="10" t="inlineStr">
        <is>
          <t>Lubricate garage door</t>
        </is>
      </c>
      <c r="B28" s="10" t="inlineStr">
        <is>
          <t>Garage &amp; tools</t>
        </is>
      </c>
      <c r="C28" s="10" t="inlineStr">
        <is>
          <t>Garage door opener</t>
        </is>
      </c>
      <c r="D28" s="10" t="inlineStr">
        <is>
          <t>Interval</t>
        </is>
      </c>
      <c r="E28" s="8" t="n">
        <v>6</v>
      </c>
      <c r="F28" s="10" t="inlineStr">
        <is>
          <t>Months</t>
        </is>
      </c>
      <c r="G28" s="10" t="n"/>
      <c r="H28" s="10" t="n"/>
      <c r="I28" s="24" t="n">
        <v>9</v>
      </c>
      <c r="J28" s="10" t="inlineStr">
        <is>
          <t>DIY</t>
        </is>
      </c>
      <c r="K28" s="6" t="n"/>
      <c r="L28" s="10" t="inlineStr">
        <is>
          <t>Yes</t>
        </is>
      </c>
      <c r="M28" s="25" t="inlineStr">
        <is>
          <t>Rollers and hinges</t>
        </is>
      </c>
      <c r="N28" s="20">
        <f>IF($A28="","",SUMPRODUCT(MAX((LTask=$A28)*(LDate&lt;=AsOf)*LDate)))</f>
        <v/>
      </c>
      <c r="O28" s="20">
        <f>IF($A28="",0,MAX(N(K28),N28))</f>
        <v/>
      </c>
      <c r="P28" s="22">
        <f>IF($A28="","",COUNTIFS(LTask,$A28,LDate,"&lt;="&amp;AsOf,LDate,"&gt;0"))</f>
        <v/>
      </c>
      <c r="Q28" s="26">
        <f>IF($A28="",0,SUMIFS(LCost,LTask,$A28,LDate,"&lt;="&amp;AsOf,LDate,"&gt;0"))</f>
        <v/>
      </c>
      <c r="R28" s="21">
        <f>IF($A28="","",IF(I28&lt;&gt;"",I28,IF(P28&gt;0,Q28/P28,0)))</f>
        <v/>
      </c>
      <c r="S28" s="7">
        <f>IF(Z28=0,"",IF(D28="Seasonal",IF(Y28&gt;0,MIN(AB28,AC28),AB28),IF(O28=0,AsOf,IF(F28="Days",O28+E28,IF(F28="Weeks",O28+7*E28,IF(F28="Months",EDATE(O28,E28),EDATE(O28,12*E28)))))))</f>
        <v/>
      </c>
      <c r="T28" s="19">
        <f>IF(S28="","",S28-AsOf)</f>
        <v/>
      </c>
      <c r="U28" s="14">
        <f>IF($A28="","",IF(L28="No","Paused",IF(Z28=0,"Fix schedule",IF(AND(D28&lt;&gt;"Seasonal",O28=0),"Not logged yet",IF(T28&lt;0,"Overdue",IF(T28&lt;=DueSoon,"Due soon","Scheduled"))))))</f>
        <v/>
      </c>
      <c r="V28" s="27">
        <f>IF(OR(U28="Overdue",U28="Due soon",U28="Not logged yet"),S28+ROW()/100000,"")</f>
        <v/>
      </c>
      <c r="W28" s="28">
        <f>IF($A28="","",IF(COUNTIF(TName,$A28)&gt;1,"Duplicate task name",IF(AND(C28&lt;&gt;"",COUNTIF(AName,C28)=0),"Appliance not on Appliances",IF(AND(B28&lt;&gt;"",COUNTIF(Areas,B28)=0),"Area not on Settings list",""))))</f>
        <v/>
      </c>
      <c r="X28" s="22">
        <f>IF(G28="",0,IFERROR(MATCH(G28,Months,0),0))</f>
        <v/>
      </c>
      <c r="Y28" s="22">
        <f>IF(H28="",0,IFERROR(MATCH(H28,Months,0),0))</f>
        <v/>
      </c>
      <c r="Z28" s="22">
        <f>IF($A28="",0,IF(D28="Seasonal",IF(X28&gt;0,1,0),IF(AND(OR(D28="",D28="Interval"),ISNUMBER(E28),OR(F28="Days",F28="Weeks",F28="Months",F28="Years")),IF(E28&gt;=1,1,0),0)))</f>
        <v/>
      </c>
      <c r="AA28" s="7">
        <f>IF(O28&gt;0,O28,EOMONTH(AsOf,-2))</f>
        <v/>
      </c>
      <c r="AB28" s="7">
        <f>IF(OR(Z28=0,X28=0),"",DATE(YEAR(AA28)+(DATE(YEAR(AA28),X28-1,1)&lt;=AA28)+(DATE(YEAR(AA28)+1,X28-1,1)&lt;=AA28),X28+1,0))</f>
        <v/>
      </c>
      <c r="AC28" s="7">
        <f>IF(OR(Z28=0,Y28=0),"",DATE(YEAR(AA28)+(DATE(YEAR(AA28),Y28-1,1)&lt;=AA28)+(DATE(YEAR(AA28)+1,Y28-1,1)&lt;=AA28),Y28+1,0))</f>
        <v/>
      </c>
    </row>
    <row r="29">
      <c r="A29" s="10" t="inlineStr">
        <is>
          <t>Lawn mower service</t>
        </is>
      </c>
      <c r="B29" s="10" t="inlineStr">
        <is>
          <t>Garage &amp; tools</t>
        </is>
      </c>
      <c r="C29" s="10" t="inlineStr">
        <is>
          <t>Lawn mower</t>
        </is>
      </c>
      <c r="D29" s="10" t="inlineStr">
        <is>
          <t>Seasonal</t>
        </is>
      </c>
      <c r="E29" s="8" t="n"/>
      <c r="F29" s="10" t="n"/>
      <c r="G29" s="10" t="inlineStr">
        <is>
          <t>Mar</t>
        </is>
      </c>
      <c r="H29" s="10" t="n"/>
      <c r="I29" s="24" t="n">
        <v>65</v>
      </c>
      <c r="J29" s="10" t="inlineStr">
        <is>
          <t>Example Small Engines</t>
        </is>
      </c>
      <c r="K29" s="6" t="n"/>
      <c r="L29" s="10" t="inlineStr">
        <is>
          <t>Yes</t>
        </is>
      </c>
      <c r="M29" s="25" t="inlineStr">
        <is>
          <t>Blade, oil, air filter</t>
        </is>
      </c>
      <c r="N29" s="20">
        <f>IF($A29="","",SUMPRODUCT(MAX((LTask=$A29)*(LDate&lt;=AsOf)*LDate)))</f>
        <v/>
      </c>
      <c r="O29" s="20">
        <f>IF($A29="",0,MAX(N(K29),N29))</f>
        <v/>
      </c>
      <c r="P29" s="22">
        <f>IF($A29="","",COUNTIFS(LTask,$A29,LDate,"&lt;="&amp;AsOf,LDate,"&gt;0"))</f>
        <v/>
      </c>
      <c r="Q29" s="26">
        <f>IF($A29="",0,SUMIFS(LCost,LTask,$A29,LDate,"&lt;="&amp;AsOf,LDate,"&gt;0"))</f>
        <v/>
      </c>
      <c r="R29" s="21">
        <f>IF($A29="","",IF(I29&lt;&gt;"",I29,IF(P29&gt;0,Q29/P29,0)))</f>
        <v/>
      </c>
      <c r="S29" s="7">
        <f>IF(Z29=0,"",IF(D29="Seasonal",IF(Y29&gt;0,MIN(AB29,AC29),AB29),IF(O29=0,AsOf,IF(F29="Days",O29+E29,IF(F29="Weeks",O29+7*E29,IF(F29="Months",EDATE(O29,E29),EDATE(O29,12*E29)))))))</f>
        <v/>
      </c>
      <c r="T29" s="19">
        <f>IF(S29="","",S29-AsOf)</f>
        <v/>
      </c>
      <c r="U29" s="14">
        <f>IF($A29="","",IF(L29="No","Paused",IF(Z29=0,"Fix schedule",IF(AND(D29&lt;&gt;"Seasonal",O29=0),"Not logged yet",IF(T29&lt;0,"Overdue",IF(T29&lt;=DueSoon,"Due soon","Scheduled"))))))</f>
        <v/>
      </c>
      <c r="V29" s="27">
        <f>IF(OR(U29="Overdue",U29="Due soon",U29="Not logged yet"),S29+ROW()/100000,"")</f>
        <v/>
      </c>
      <c r="W29" s="28">
        <f>IF($A29="","",IF(COUNTIF(TName,$A29)&gt;1,"Duplicate task name",IF(AND(C29&lt;&gt;"",COUNTIF(AName,C29)=0),"Appliance not on Appliances",IF(AND(B29&lt;&gt;"",COUNTIF(Areas,B29)=0),"Area not on Settings list",""))))</f>
        <v/>
      </c>
      <c r="X29" s="22">
        <f>IF(G29="",0,IFERROR(MATCH(G29,Months,0),0))</f>
        <v/>
      </c>
      <c r="Y29" s="22">
        <f>IF(H29="",0,IFERROR(MATCH(H29,Months,0),0))</f>
        <v/>
      </c>
      <c r="Z29" s="22">
        <f>IF($A29="",0,IF(D29="Seasonal",IF(X29&gt;0,1,0),IF(AND(OR(D29="",D29="Interval"),ISNUMBER(E29),OR(F29="Days",F29="Weeks",F29="Months",F29="Years")),IF(E29&gt;=1,1,0),0)))</f>
        <v/>
      </c>
      <c r="AA29" s="7">
        <f>IF(O29&gt;0,O29,EOMONTH(AsOf,-2))</f>
        <v/>
      </c>
      <c r="AB29" s="7">
        <f>IF(OR(Z29=0,X29=0),"",DATE(YEAR(AA29)+(DATE(YEAR(AA29),X29-1,1)&lt;=AA29)+(DATE(YEAR(AA29)+1,X29-1,1)&lt;=AA29),X29+1,0))</f>
        <v/>
      </c>
      <c r="AC29" s="7">
        <f>IF(OR(Z29=0,Y29=0),"",DATE(YEAR(AA29)+(DATE(YEAR(AA29),Y29-1,1)&lt;=AA29)+(DATE(YEAR(AA29)+1,Y29-1,1)&lt;=AA29),Y29+1,0))</f>
        <v/>
      </c>
    </row>
    <row r="30">
      <c r="A30" s="10" t="inlineStr">
        <is>
          <t>Aerate &amp; overseed lawn</t>
        </is>
      </c>
      <c r="B30" s="10" t="inlineStr">
        <is>
          <t>Exterior &amp; garden</t>
        </is>
      </c>
      <c r="C30" s="10" t="inlineStr"/>
      <c r="D30" s="10" t="inlineStr">
        <is>
          <t>Seasonal</t>
        </is>
      </c>
      <c r="E30" s="8" t="n"/>
      <c r="F30" s="10" t="n"/>
      <c r="G30" s="10" t="inlineStr">
        <is>
          <t>Sep</t>
        </is>
      </c>
      <c r="H30" s="10" t="n"/>
      <c r="I30" s="24" t="n">
        <v>120</v>
      </c>
      <c r="J30" s="10" t="inlineStr">
        <is>
          <t>Example Lawn Care</t>
        </is>
      </c>
      <c r="K30" s="6" t="n"/>
      <c r="L30" s="10" t="inlineStr">
        <is>
          <t>Yes</t>
        </is>
      </c>
      <c r="M30" s="25" t="inlineStr"/>
      <c r="N30" s="20">
        <f>IF($A30="","",SUMPRODUCT(MAX((LTask=$A30)*(LDate&lt;=AsOf)*LDate)))</f>
        <v/>
      </c>
      <c r="O30" s="20">
        <f>IF($A30="",0,MAX(N(K30),N30))</f>
        <v/>
      </c>
      <c r="P30" s="22">
        <f>IF($A30="","",COUNTIFS(LTask,$A30,LDate,"&lt;="&amp;AsOf,LDate,"&gt;0"))</f>
        <v/>
      </c>
      <c r="Q30" s="26">
        <f>IF($A30="",0,SUMIFS(LCost,LTask,$A30,LDate,"&lt;="&amp;AsOf,LDate,"&gt;0"))</f>
        <v/>
      </c>
      <c r="R30" s="21">
        <f>IF($A30="","",IF(I30&lt;&gt;"",I30,IF(P30&gt;0,Q30/P30,0)))</f>
        <v/>
      </c>
      <c r="S30" s="7">
        <f>IF(Z30=0,"",IF(D30="Seasonal",IF(Y30&gt;0,MIN(AB30,AC30),AB30),IF(O30=0,AsOf,IF(F30="Days",O30+E30,IF(F30="Weeks",O30+7*E30,IF(F30="Months",EDATE(O30,E30),EDATE(O30,12*E30)))))))</f>
        <v/>
      </c>
      <c r="T30" s="19">
        <f>IF(S30="","",S30-AsOf)</f>
        <v/>
      </c>
      <c r="U30" s="14">
        <f>IF($A30="","",IF(L30="No","Paused",IF(Z30=0,"Fix schedule",IF(AND(D30&lt;&gt;"Seasonal",O30=0),"Not logged yet",IF(T30&lt;0,"Overdue",IF(T30&lt;=DueSoon,"Due soon","Scheduled"))))))</f>
        <v/>
      </c>
      <c r="V30" s="27">
        <f>IF(OR(U30="Overdue",U30="Due soon",U30="Not logged yet"),S30+ROW()/100000,"")</f>
        <v/>
      </c>
      <c r="W30" s="28">
        <f>IF($A30="","",IF(COUNTIF(TName,$A30)&gt;1,"Duplicate task name",IF(AND(C30&lt;&gt;"",COUNTIF(AName,C30)=0),"Appliance not on Appliances",IF(AND(B30&lt;&gt;"",COUNTIF(Areas,B30)=0),"Area not on Settings list",""))))</f>
        <v/>
      </c>
      <c r="X30" s="22">
        <f>IF(G30="",0,IFERROR(MATCH(G30,Months,0),0))</f>
        <v/>
      </c>
      <c r="Y30" s="22">
        <f>IF(H30="",0,IFERROR(MATCH(H30,Months,0),0))</f>
        <v/>
      </c>
      <c r="Z30" s="22">
        <f>IF($A30="",0,IF(D30="Seasonal",IF(X30&gt;0,1,0),IF(AND(OR(D30="",D30="Interval"),ISNUMBER(E30),OR(F30="Days",F30="Weeks",F30="Months",F30="Years")),IF(E30&gt;=1,1,0),0)))</f>
        <v/>
      </c>
      <c r="AA30" s="7">
        <f>IF(O30&gt;0,O30,EOMONTH(AsOf,-2))</f>
        <v/>
      </c>
      <c r="AB30" s="7">
        <f>IF(OR(Z30=0,X30=0),"",DATE(YEAR(AA30)+(DATE(YEAR(AA30),X30-1,1)&lt;=AA30)+(DATE(YEAR(AA30)+1,X30-1,1)&lt;=AA30),X30+1,0))</f>
        <v/>
      </c>
      <c r="AC30" s="7">
        <f>IF(OR(Z30=0,Y30=0),"",DATE(YEAR(AA30)+(DATE(YEAR(AA30),Y30-1,1)&lt;=AA30)+(DATE(YEAR(AA30)+1,Y30-1,1)&lt;=AA30),Y30+1,0))</f>
        <v/>
      </c>
    </row>
    <row r="31">
      <c r="A31" s="10" t="inlineStr">
        <is>
          <t>Power-wash &amp; reseal deck</t>
        </is>
      </c>
      <c r="B31" s="10" t="inlineStr">
        <is>
          <t>Exterior &amp; garden</t>
        </is>
      </c>
      <c r="C31" s="10" t="inlineStr"/>
      <c r="D31" s="10" t="inlineStr">
        <is>
          <t>Interval</t>
        </is>
      </c>
      <c r="E31" s="8" t="n">
        <v>2</v>
      </c>
      <c r="F31" s="10" t="inlineStr">
        <is>
          <t>Years</t>
        </is>
      </c>
      <c r="G31" s="10" t="n"/>
      <c r="H31" s="10" t="n"/>
      <c r="I31" s="24" t="n">
        <v>350</v>
      </c>
      <c r="J31" s="10" t="inlineStr">
        <is>
          <t>DIY + rented washer</t>
        </is>
      </c>
      <c r="K31" s="6" t="n"/>
      <c r="L31" s="10" t="inlineStr">
        <is>
          <t>Yes</t>
        </is>
      </c>
      <c r="M31" s="25" t="inlineStr"/>
      <c r="N31" s="20">
        <f>IF($A31="","",SUMPRODUCT(MAX((LTask=$A31)*(LDate&lt;=AsOf)*LDate)))</f>
        <v/>
      </c>
      <c r="O31" s="20">
        <f>IF($A31="",0,MAX(N(K31),N31))</f>
        <v/>
      </c>
      <c r="P31" s="22">
        <f>IF($A31="","",COUNTIFS(LTask,$A31,LDate,"&lt;="&amp;AsOf,LDate,"&gt;0"))</f>
        <v/>
      </c>
      <c r="Q31" s="26">
        <f>IF($A31="",0,SUMIFS(LCost,LTask,$A31,LDate,"&lt;="&amp;AsOf,LDate,"&gt;0"))</f>
        <v/>
      </c>
      <c r="R31" s="21">
        <f>IF($A31="","",IF(I31&lt;&gt;"",I31,IF(P31&gt;0,Q31/P31,0)))</f>
        <v/>
      </c>
      <c r="S31" s="7">
        <f>IF(Z31=0,"",IF(D31="Seasonal",IF(Y31&gt;0,MIN(AB31,AC31),AB31),IF(O31=0,AsOf,IF(F31="Days",O31+E31,IF(F31="Weeks",O31+7*E31,IF(F31="Months",EDATE(O31,E31),EDATE(O31,12*E31)))))))</f>
        <v/>
      </c>
      <c r="T31" s="19">
        <f>IF(S31="","",S31-AsOf)</f>
        <v/>
      </c>
      <c r="U31" s="14">
        <f>IF($A31="","",IF(L31="No","Paused",IF(Z31=0,"Fix schedule",IF(AND(D31&lt;&gt;"Seasonal",O31=0),"Not logged yet",IF(T31&lt;0,"Overdue",IF(T31&lt;=DueSoon,"Due soon","Scheduled"))))))</f>
        <v/>
      </c>
      <c r="V31" s="27">
        <f>IF(OR(U31="Overdue",U31="Due soon",U31="Not logged yet"),S31+ROW()/100000,"")</f>
        <v/>
      </c>
      <c r="W31" s="28">
        <f>IF($A31="","",IF(COUNTIF(TName,$A31)&gt;1,"Duplicate task name",IF(AND(C31&lt;&gt;"",COUNTIF(AName,C31)=0),"Appliance not on Appliances",IF(AND(B31&lt;&gt;"",COUNTIF(Areas,B31)=0),"Area not on Settings list",""))))</f>
        <v/>
      </c>
      <c r="X31" s="22">
        <f>IF(G31="",0,IFERROR(MATCH(G31,Months,0),0))</f>
        <v/>
      </c>
      <c r="Y31" s="22">
        <f>IF(H31="",0,IFERROR(MATCH(H31,Months,0),0))</f>
        <v/>
      </c>
      <c r="Z31" s="22">
        <f>IF($A31="",0,IF(D31="Seasonal",IF(X31&gt;0,1,0),IF(AND(OR(D31="",D31="Interval"),ISNUMBER(E31),OR(F31="Days",F31="Weeks",F31="Months",F31="Years")),IF(E31&gt;=1,1,0),0)))</f>
        <v/>
      </c>
      <c r="AA31" s="7">
        <f>IF(O31&gt;0,O31,EOMONTH(AsOf,-2))</f>
        <v/>
      </c>
      <c r="AB31" s="7">
        <f>IF(OR(Z31=0,X31=0),"",DATE(YEAR(AA31)+(DATE(YEAR(AA31),X31-1,1)&lt;=AA31)+(DATE(YEAR(AA31)+1,X31-1,1)&lt;=AA31),X31+1,0))</f>
        <v/>
      </c>
      <c r="AC31" s="7">
        <f>IF(OR(Z31=0,Y31=0),"",DATE(YEAR(AA31)+(DATE(YEAR(AA31),Y31-1,1)&lt;=AA31)+(DATE(YEAR(AA31)+1,Y31-1,1)&lt;=AA31),Y31+1,0))</f>
        <v/>
      </c>
    </row>
    <row r="32">
      <c r="A32" s="10" t="inlineStr">
        <is>
          <t>Pest inspection</t>
        </is>
      </c>
      <c r="B32" s="10" t="inlineStr">
        <is>
          <t>Other</t>
        </is>
      </c>
      <c r="C32" s="10" t="inlineStr"/>
      <c r="D32" s="10" t="inlineStr">
        <is>
          <t>Interval</t>
        </is>
      </c>
      <c r="E32" s="8" t="n">
        <v>1</v>
      </c>
      <c r="F32" s="10" t="inlineStr">
        <is>
          <t>Years</t>
        </is>
      </c>
      <c r="G32" s="10" t="n"/>
      <c r="H32" s="10" t="n"/>
      <c r="I32" s="24" t="n">
        <v>95</v>
      </c>
      <c r="J32" s="10" t="inlineStr">
        <is>
          <t>Example Pest Control</t>
        </is>
      </c>
      <c r="K32" s="6" t="n"/>
      <c r="L32" s="10" t="inlineStr">
        <is>
          <t>Yes</t>
        </is>
      </c>
      <c r="M32" s="25" t="inlineStr"/>
      <c r="N32" s="20">
        <f>IF($A32="","",SUMPRODUCT(MAX((LTask=$A32)*(LDate&lt;=AsOf)*LDate)))</f>
        <v/>
      </c>
      <c r="O32" s="20">
        <f>IF($A32="",0,MAX(N(K32),N32))</f>
        <v/>
      </c>
      <c r="P32" s="22">
        <f>IF($A32="","",COUNTIFS(LTask,$A32,LDate,"&lt;="&amp;AsOf,LDate,"&gt;0"))</f>
        <v/>
      </c>
      <c r="Q32" s="26">
        <f>IF($A32="",0,SUMIFS(LCost,LTask,$A32,LDate,"&lt;="&amp;AsOf,LDate,"&gt;0"))</f>
        <v/>
      </c>
      <c r="R32" s="21">
        <f>IF($A32="","",IF(I32&lt;&gt;"",I32,IF(P32&gt;0,Q32/P32,0)))</f>
        <v/>
      </c>
      <c r="S32" s="7">
        <f>IF(Z32=0,"",IF(D32="Seasonal",IF(Y32&gt;0,MIN(AB32,AC32),AB32),IF(O32=0,AsOf,IF(F32="Days",O32+E32,IF(F32="Weeks",O32+7*E32,IF(F32="Months",EDATE(O32,E32),EDATE(O32,12*E32)))))))</f>
        <v/>
      </c>
      <c r="T32" s="19">
        <f>IF(S32="","",S32-AsOf)</f>
        <v/>
      </c>
      <c r="U32" s="14">
        <f>IF($A32="","",IF(L32="No","Paused",IF(Z32=0,"Fix schedule",IF(AND(D32&lt;&gt;"Seasonal",O32=0),"Not logged yet",IF(T32&lt;0,"Overdue",IF(T32&lt;=DueSoon,"Due soon","Scheduled"))))))</f>
        <v/>
      </c>
      <c r="V32" s="27">
        <f>IF(OR(U32="Overdue",U32="Due soon",U32="Not logged yet"),S32+ROW()/100000,"")</f>
        <v/>
      </c>
      <c r="W32" s="28">
        <f>IF($A32="","",IF(COUNTIF(TName,$A32)&gt;1,"Duplicate task name",IF(AND(C32&lt;&gt;"",COUNTIF(AName,C32)=0),"Appliance not on Appliances",IF(AND(B32&lt;&gt;"",COUNTIF(Areas,B32)=0),"Area not on Settings list",""))))</f>
        <v/>
      </c>
      <c r="X32" s="22">
        <f>IF(G32="",0,IFERROR(MATCH(G32,Months,0),0))</f>
        <v/>
      </c>
      <c r="Y32" s="22">
        <f>IF(H32="",0,IFERROR(MATCH(H32,Months,0),0))</f>
        <v/>
      </c>
      <c r="Z32" s="22">
        <f>IF($A32="",0,IF(D32="Seasonal",IF(X32&gt;0,1,0),IF(AND(OR(D32="",D32="Interval"),ISNUMBER(E32),OR(F32="Days",F32="Weeks",F32="Months",F32="Years")),IF(E32&gt;=1,1,0),0)))</f>
        <v/>
      </c>
      <c r="AA32" s="7">
        <f>IF(O32&gt;0,O32,EOMONTH(AsOf,-2))</f>
        <v/>
      </c>
      <c r="AB32" s="7">
        <f>IF(OR(Z32=0,X32=0),"",DATE(YEAR(AA32)+(DATE(YEAR(AA32),X32-1,1)&lt;=AA32)+(DATE(YEAR(AA32)+1,X32-1,1)&lt;=AA32),X32+1,0))</f>
        <v/>
      </c>
      <c r="AC32" s="7">
        <f>IF(OR(Z32=0,Y32=0),"",DATE(YEAR(AA32)+(DATE(YEAR(AA32),Y32-1,1)&lt;=AA32)+(DATE(YEAR(AA32)+1,Y32-1,1)&lt;=AA32),Y32+1,0))</f>
        <v/>
      </c>
    </row>
    <row r="33">
      <c r="A33" s="10" t="inlineStr">
        <is>
          <t>Test GFCI outlets</t>
        </is>
      </c>
      <c r="B33" s="10" t="inlineStr">
        <is>
          <t>Electrical</t>
        </is>
      </c>
      <c r="C33" s="10" t="inlineStr"/>
      <c r="D33" s="10" t="inlineStr">
        <is>
          <t>Interval</t>
        </is>
      </c>
      <c r="E33" s="8" t="n">
        <v>6</v>
      </c>
      <c r="F33" s="10" t="inlineStr">
        <is>
          <t>Months</t>
        </is>
      </c>
      <c r="G33" s="10" t="n"/>
      <c r="H33" s="10" t="n"/>
      <c r="I33" s="24" t="n">
        <v>0</v>
      </c>
      <c r="J33" s="10" t="inlineStr">
        <is>
          <t>DIY</t>
        </is>
      </c>
      <c r="K33" s="6" t="n"/>
      <c r="L33" s="10" t="inlineStr">
        <is>
          <t>Yes</t>
        </is>
      </c>
      <c r="M33" s="25" t="inlineStr">
        <is>
          <t>Kitchen, baths, garage, outside</t>
        </is>
      </c>
      <c r="N33" s="20">
        <f>IF($A33="","",SUMPRODUCT(MAX((LTask=$A33)*(LDate&lt;=AsOf)*LDate)))</f>
        <v/>
      </c>
      <c r="O33" s="20">
        <f>IF($A33="",0,MAX(N(K33),N33))</f>
        <v/>
      </c>
      <c r="P33" s="22">
        <f>IF($A33="","",COUNTIFS(LTask,$A33,LDate,"&lt;="&amp;AsOf,LDate,"&gt;0"))</f>
        <v/>
      </c>
      <c r="Q33" s="26">
        <f>IF($A33="",0,SUMIFS(LCost,LTask,$A33,LDate,"&lt;="&amp;AsOf,LDate,"&gt;0"))</f>
        <v/>
      </c>
      <c r="R33" s="21">
        <f>IF($A33="","",IF(I33&lt;&gt;"",I33,IF(P33&gt;0,Q33/P33,0)))</f>
        <v/>
      </c>
      <c r="S33" s="7">
        <f>IF(Z33=0,"",IF(D33="Seasonal",IF(Y33&gt;0,MIN(AB33,AC33),AB33),IF(O33=0,AsOf,IF(F33="Days",O33+E33,IF(F33="Weeks",O33+7*E33,IF(F33="Months",EDATE(O33,E33),EDATE(O33,12*E33)))))))</f>
        <v/>
      </c>
      <c r="T33" s="19">
        <f>IF(S33="","",S33-AsOf)</f>
        <v/>
      </c>
      <c r="U33" s="14">
        <f>IF($A33="","",IF(L33="No","Paused",IF(Z33=0,"Fix schedule",IF(AND(D33&lt;&gt;"Seasonal",O33=0),"Not logged yet",IF(T33&lt;0,"Overdue",IF(T33&lt;=DueSoon,"Due soon","Scheduled"))))))</f>
        <v/>
      </c>
      <c r="V33" s="27">
        <f>IF(OR(U33="Overdue",U33="Due soon",U33="Not logged yet"),S33+ROW()/100000,"")</f>
        <v/>
      </c>
      <c r="W33" s="28">
        <f>IF($A33="","",IF(COUNTIF(TName,$A33)&gt;1,"Duplicate task name",IF(AND(C33&lt;&gt;"",COUNTIF(AName,C33)=0),"Appliance not on Appliances",IF(AND(B33&lt;&gt;"",COUNTIF(Areas,B33)=0),"Area not on Settings list",""))))</f>
        <v/>
      </c>
      <c r="X33" s="22">
        <f>IF(G33="",0,IFERROR(MATCH(G33,Months,0),0))</f>
        <v/>
      </c>
      <c r="Y33" s="22">
        <f>IF(H33="",0,IFERROR(MATCH(H33,Months,0),0))</f>
        <v/>
      </c>
      <c r="Z33" s="22">
        <f>IF($A33="",0,IF(D33="Seasonal",IF(X33&gt;0,1,0),IF(AND(OR(D33="",D33="Interval"),ISNUMBER(E33),OR(F33="Days",F33="Weeks",F33="Months",F33="Years")),IF(E33&gt;=1,1,0),0)))</f>
        <v/>
      </c>
      <c r="AA33" s="7">
        <f>IF(O33&gt;0,O33,EOMONTH(AsOf,-2))</f>
        <v/>
      </c>
      <c r="AB33" s="7">
        <f>IF(OR(Z33=0,X33=0),"",DATE(YEAR(AA33)+(DATE(YEAR(AA33),X33-1,1)&lt;=AA33)+(DATE(YEAR(AA33)+1,X33-1,1)&lt;=AA33),X33+1,0))</f>
        <v/>
      </c>
      <c r="AC33" s="7">
        <f>IF(OR(Z33=0,Y33=0),"",DATE(YEAR(AA33)+(DATE(YEAR(AA33),Y33-1,1)&lt;=AA33)+(DATE(YEAR(AA33)+1,Y33-1,1)&lt;=AA33),Y33+1,0))</f>
        <v/>
      </c>
    </row>
    <row r="34">
      <c r="A34" s="10" t="inlineStr">
        <is>
          <t>Open &amp; clean pool</t>
        </is>
      </c>
      <c r="B34" s="10" t="inlineStr">
        <is>
          <t>Exterior &amp; garden</t>
        </is>
      </c>
      <c r="C34" s="10" t="inlineStr"/>
      <c r="D34" s="10" t="inlineStr">
        <is>
          <t>Seasonal</t>
        </is>
      </c>
      <c r="E34" s="8" t="n"/>
      <c r="F34" s="10" t="n"/>
      <c r="G34" s="10" t="inlineStr">
        <is>
          <t>May</t>
        </is>
      </c>
      <c r="H34" s="10" t="n"/>
      <c r="I34" s="24" t="n">
        <v>300</v>
      </c>
      <c r="J34" s="10" t="inlineStr"/>
      <c r="K34" s="6" t="n"/>
      <c r="L34" s="10" t="inlineStr">
        <is>
          <t>No</t>
        </is>
      </c>
      <c r="M34" s="25" t="inlineStr">
        <is>
          <t>Paused: pool removed 2025</t>
        </is>
      </c>
      <c r="N34" s="20">
        <f>IF($A34="","",SUMPRODUCT(MAX((LTask=$A34)*(LDate&lt;=AsOf)*LDate)))</f>
        <v/>
      </c>
      <c r="O34" s="20">
        <f>IF($A34="",0,MAX(N(K34),N34))</f>
        <v/>
      </c>
      <c r="P34" s="22">
        <f>IF($A34="","",COUNTIFS(LTask,$A34,LDate,"&lt;="&amp;AsOf,LDate,"&gt;0"))</f>
        <v/>
      </c>
      <c r="Q34" s="26">
        <f>IF($A34="",0,SUMIFS(LCost,LTask,$A34,LDate,"&lt;="&amp;AsOf,LDate,"&gt;0"))</f>
        <v/>
      </c>
      <c r="R34" s="21">
        <f>IF($A34="","",IF(I34&lt;&gt;"",I34,IF(P34&gt;0,Q34/P34,0)))</f>
        <v/>
      </c>
      <c r="S34" s="7">
        <f>IF(Z34=0,"",IF(D34="Seasonal",IF(Y34&gt;0,MIN(AB34,AC34),AB34),IF(O34=0,AsOf,IF(F34="Days",O34+E34,IF(F34="Weeks",O34+7*E34,IF(F34="Months",EDATE(O34,E34),EDATE(O34,12*E34)))))))</f>
        <v/>
      </c>
      <c r="T34" s="19">
        <f>IF(S34="","",S34-AsOf)</f>
        <v/>
      </c>
      <c r="U34" s="14">
        <f>IF($A34="","",IF(L34="No","Paused",IF(Z34=0,"Fix schedule",IF(AND(D34&lt;&gt;"Seasonal",O34=0),"Not logged yet",IF(T34&lt;0,"Overdue",IF(T34&lt;=DueSoon,"Due soon","Scheduled"))))))</f>
        <v/>
      </c>
      <c r="V34" s="27">
        <f>IF(OR(U34="Overdue",U34="Due soon",U34="Not logged yet"),S34+ROW()/100000,"")</f>
        <v/>
      </c>
      <c r="W34" s="28">
        <f>IF($A34="","",IF(COUNTIF(TName,$A34)&gt;1,"Duplicate task name",IF(AND(C34&lt;&gt;"",COUNTIF(AName,C34)=0),"Appliance not on Appliances",IF(AND(B34&lt;&gt;"",COUNTIF(Areas,B34)=0),"Area not on Settings list",""))))</f>
        <v/>
      </c>
      <c r="X34" s="22">
        <f>IF(G34="",0,IFERROR(MATCH(G34,Months,0),0))</f>
        <v/>
      </c>
      <c r="Y34" s="22">
        <f>IF(H34="",0,IFERROR(MATCH(H34,Months,0),0))</f>
        <v/>
      </c>
      <c r="Z34" s="22">
        <f>IF($A34="",0,IF(D34="Seasonal",IF(X34&gt;0,1,0),IF(AND(OR(D34="",D34="Interval"),ISNUMBER(E34),OR(F34="Days",F34="Weeks",F34="Months",F34="Years")),IF(E34&gt;=1,1,0),0)))</f>
        <v/>
      </c>
      <c r="AA34" s="7">
        <f>IF(O34&gt;0,O34,EOMONTH(AsOf,-2))</f>
        <v/>
      </c>
      <c r="AB34" s="7">
        <f>IF(OR(Z34=0,X34=0),"",DATE(YEAR(AA34)+(DATE(YEAR(AA34),X34-1,1)&lt;=AA34)+(DATE(YEAR(AA34)+1,X34-1,1)&lt;=AA34),X34+1,0))</f>
        <v/>
      </c>
      <c r="AC34" s="7">
        <f>IF(OR(Z34=0,Y34=0),"",DATE(YEAR(AA34)+(DATE(YEAR(AA34),Y34-1,1)&lt;=AA34)+(DATE(YEAR(AA34)+1,Y34-1,1)&lt;=AA34),Y34+1,0))</f>
        <v/>
      </c>
    </row>
    <row r="35">
      <c r="A35" s="10" t="n"/>
      <c r="B35" s="10" t="n"/>
      <c r="C35" s="10" t="n"/>
      <c r="D35" s="10" t="n"/>
      <c r="E35" s="8" t="n"/>
      <c r="F35" s="10" t="n"/>
      <c r="G35" s="10" t="n"/>
      <c r="H35" s="10" t="n"/>
      <c r="I35" s="24" t="n"/>
      <c r="J35" s="10" t="n"/>
      <c r="K35" s="6" t="n"/>
      <c r="L35" s="10" t="n"/>
      <c r="M35" s="25" t="n"/>
      <c r="N35" s="20">
        <f>IF($A35="","",SUMPRODUCT(MAX((LTask=$A35)*(LDate&lt;=AsOf)*LDate)))</f>
        <v/>
      </c>
      <c r="O35" s="20">
        <f>IF($A35="",0,MAX(N(K35),N35))</f>
        <v/>
      </c>
      <c r="P35" s="22">
        <f>IF($A35="","",COUNTIFS(LTask,$A35,LDate,"&lt;="&amp;AsOf,LDate,"&gt;0"))</f>
        <v/>
      </c>
      <c r="Q35" s="26">
        <f>IF($A35="",0,SUMIFS(LCost,LTask,$A35,LDate,"&lt;="&amp;AsOf,LDate,"&gt;0"))</f>
        <v/>
      </c>
      <c r="R35" s="21">
        <f>IF($A35="","",IF(I35&lt;&gt;"",I35,IF(P35&gt;0,Q35/P35,0)))</f>
        <v/>
      </c>
      <c r="S35" s="7">
        <f>IF(Z35=0,"",IF(D35="Seasonal",IF(Y35&gt;0,MIN(AB35,AC35),AB35),IF(O35=0,AsOf,IF(F35="Days",O35+E35,IF(F35="Weeks",O35+7*E35,IF(F35="Months",EDATE(O35,E35),EDATE(O35,12*E35)))))))</f>
        <v/>
      </c>
      <c r="T35" s="19">
        <f>IF(S35="","",S35-AsOf)</f>
        <v/>
      </c>
      <c r="U35" s="14">
        <f>IF($A35="","",IF(L35="No","Paused",IF(Z35=0,"Fix schedule",IF(AND(D35&lt;&gt;"Seasonal",O35=0),"Not logged yet",IF(T35&lt;0,"Overdue",IF(T35&lt;=DueSoon,"Due soon","Scheduled"))))))</f>
        <v/>
      </c>
      <c r="V35" s="27">
        <f>IF(OR(U35="Overdue",U35="Due soon",U35="Not logged yet"),S35+ROW()/100000,"")</f>
        <v/>
      </c>
      <c r="W35" s="28">
        <f>IF($A35="","",IF(COUNTIF(TName,$A35)&gt;1,"Duplicate task name",IF(AND(C35&lt;&gt;"",COUNTIF(AName,C35)=0),"Appliance not on Appliances",IF(AND(B35&lt;&gt;"",COUNTIF(Areas,B35)=0),"Area not on Settings list",""))))</f>
        <v/>
      </c>
      <c r="X35" s="22">
        <f>IF(G35="",0,IFERROR(MATCH(G35,Months,0),0))</f>
        <v/>
      </c>
      <c r="Y35" s="22">
        <f>IF(H35="",0,IFERROR(MATCH(H35,Months,0),0))</f>
        <v/>
      </c>
      <c r="Z35" s="22">
        <f>IF($A35="",0,IF(D35="Seasonal",IF(X35&gt;0,1,0),IF(AND(OR(D35="",D35="Interval"),ISNUMBER(E35),OR(F35="Days",F35="Weeks",F35="Months",F35="Years")),IF(E35&gt;=1,1,0),0)))</f>
        <v/>
      </c>
      <c r="AA35" s="7">
        <f>IF(O35&gt;0,O35,EOMONTH(AsOf,-2))</f>
        <v/>
      </c>
      <c r="AB35" s="7">
        <f>IF(OR(Z35=0,X35=0),"",DATE(YEAR(AA35)+(DATE(YEAR(AA35),X35-1,1)&lt;=AA35)+(DATE(YEAR(AA35)+1,X35-1,1)&lt;=AA35),X35+1,0))</f>
        <v/>
      </c>
      <c r="AC35" s="7">
        <f>IF(OR(Z35=0,Y35=0),"",DATE(YEAR(AA35)+(DATE(YEAR(AA35),Y35-1,1)&lt;=AA35)+(DATE(YEAR(AA35)+1,Y35-1,1)&lt;=AA35),Y35+1,0))</f>
        <v/>
      </c>
    </row>
    <row r="36">
      <c r="A36" s="10" t="n"/>
      <c r="B36" s="10" t="n"/>
      <c r="C36" s="10" t="n"/>
      <c r="D36" s="10" t="n"/>
      <c r="E36" s="8" t="n"/>
      <c r="F36" s="10" t="n"/>
      <c r="G36" s="10" t="n"/>
      <c r="H36" s="10" t="n"/>
      <c r="I36" s="24" t="n"/>
      <c r="J36" s="10" t="n"/>
      <c r="K36" s="6" t="n"/>
      <c r="L36" s="10" t="n"/>
      <c r="M36" s="25" t="n"/>
      <c r="N36" s="20">
        <f>IF($A36="","",SUMPRODUCT(MAX((LTask=$A36)*(LDate&lt;=AsOf)*LDate)))</f>
        <v/>
      </c>
      <c r="O36" s="20">
        <f>IF($A36="",0,MAX(N(K36),N36))</f>
        <v/>
      </c>
      <c r="P36" s="22">
        <f>IF($A36="","",COUNTIFS(LTask,$A36,LDate,"&lt;="&amp;AsOf,LDate,"&gt;0"))</f>
        <v/>
      </c>
      <c r="Q36" s="26">
        <f>IF($A36="",0,SUMIFS(LCost,LTask,$A36,LDate,"&lt;="&amp;AsOf,LDate,"&gt;0"))</f>
        <v/>
      </c>
      <c r="R36" s="21">
        <f>IF($A36="","",IF(I36&lt;&gt;"",I36,IF(P36&gt;0,Q36/P36,0)))</f>
        <v/>
      </c>
      <c r="S36" s="7">
        <f>IF(Z36=0,"",IF(D36="Seasonal",IF(Y36&gt;0,MIN(AB36,AC36),AB36),IF(O36=0,AsOf,IF(F36="Days",O36+E36,IF(F36="Weeks",O36+7*E36,IF(F36="Months",EDATE(O36,E36),EDATE(O36,12*E36)))))))</f>
        <v/>
      </c>
      <c r="T36" s="19">
        <f>IF(S36="","",S36-AsOf)</f>
        <v/>
      </c>
      <c r="U36" s="14">
        <f>IF($A36="","",IF(L36="No","Paused",IF(Z36=0,"Fix schedule",IF(AND(D36&lt;&gt;"Seasonal",O36=0),"Not logged yet",IF(T36&lt;0,"Overdue",IF(T36&lt;=DueSoon,"Due soon","Scheduled"))))))</f>
        <v/>
      </c>
      <c r="V36" s="27">
        <f>IF(OR(U36="Overdue",U36="Due soon",U36="Not logged yet"),S36+ROW()/100000,"")</f>
        <v/>
      </c>
      <c r="W36" s="28">
        <f>IF($A36="","",IF(COUNTIF(TName,$A36)&gt;1,"Duplicate task name",IF(AND(C36&lt;&gt;"",COUNTIF(AName,C36)=0),"Appliance not on Appliances",IF(AND(B36&lt;&gt;"",COUNTIF(Areas,B36)=0),"Area not on Settings list",""))))</f>
        <v/>
      </c>
      <c r="X36" s="22">
        <f>IF(G36="",0,IFERROR(MATCH(G36,Months,0),0))</f>
        <v/>
      </c>
      <c r="Y36" s="22">
        <f>IF(H36="",0,IFERROR(MATCH(H36,Months,0),0))</f>
        <v/>
      </c>
      <c r="Z36" s="22">
        <f>IF($A36="",0,IF(D36="Seasonal",IF(X36&gt;0,1,0),IF(AND(OR(D36="",D36="Interval"),ISNUMBER(E36),OR(F36="Days",F36="Weeks",F36="Months",F36="Years")),IF(E36&gt;=1,1,0),0)))</f>
        <v/>
      </c>
      <c r="AA36" s="7">
        <f>IF(O36&gt;0,O36,EOMONTH(AsOf,-2))</f>
        <v/>
      </c>
      <c r="AB36" s="7">
        <f>IF(OR(Z36=0,X36=0),"",DATE(YEAR(AA36)+(DATE(YEAR(AA36),X36-1,1)&lt;=AA36)+(DATE(YEAR(AA36)+1,X36-1,1)&lt;=AA36),X36+1,0))</f>
        <v/>
      </c>
      <c r="AC36" s="7">
        <f>IF(OR(Z36=0,Y36=0),"",DATE(YEAR(AA36)+(DATE(YEAR(AA36),Y36-1,1)&lt;=AA36)+(DATE(YEAR(AA36)+1,Y36-1,1)&lt;=AA36),Y36+1,0))</f>
        <v/>
      </c>
    </row>
    <row r="37">
      <c r="A37" s="10" t="n"/>
      <c r="B37" s="10" t="n"/>
      <c r="C37" s="10" t="n"/>
      <c r="D37" s="10" t="n"/>
      <c r="E37" s="8" t="n"/>
      <c r="F37" s="10" t="n"/>
      <c r="G37" s="10" t="n"/>
      <c r="H37" s="10" t="n"/>
      <c r="I37" s="24" t="n"/>
      <c r="J37" s="10" t="n"/>
      <c r="K37" s="6" t="n"/>
      <c r="L37" s="10" t="n"/>
      <c r="M37" s="25" t="n"/>
      <c r="N37" s="20">
        <f>IF($A37="","",SUMPRODUCT(MAX((LTask=$A37)*(LDate&lt;=AsOf)*LDate)))</f>
        <v/>
      </c>
      <c r="O37" s="20">
        <f>IF($A37="",0,MAX(N(K37),N37))</f>
        <v/>
      </c>
      <c r="P37" s="22">
        <f>IF($A37="","",COUNTIFS(LTask,$A37,LDate,"&lt;="&amp;AsOf,LDate,"&gt;0"))</f>
        <v/>
      </c>
      <c r="Q37" s="26">
        <f>IF($A37="",0,SUMIFS(LCost,LTask,$A37,LDate,"&lt;="&amp;AsOf,LDate,"&gt;0"))</f>
        <v/>
      </c>
      <c r="R37" s="21">
        <f>IF($A37="","",IF(I37&lt;&gt;"",I37,IF(P37&gt;0,Q37/P37,0)))</f>
        <v/>
      </c>
      <c r="S37" s="7">
        <f>IF(Z37=0,"",IF(D37="Seasonal",IF(Y37&gt;0,MIN(AB37,AC37),AB37),IF(O37=0,AsOf,IF(F37="Days",O37+E37,IF(F37="Weeks",O37+7*E37,IF(F37="Months",EDATE(O37,E37),EDATE(O37,12*E37)))))))</f>
        <v/>
      </c>
      <c r="T37" s="19">
        <f>IF(S37="","",S37-AsOf)</f>
        <v/>
      </c>
      <c r="U37" s="14">
        <f>IF($A37="","",IF(L37="No","Paused",IF(Z37=0,"Fix schedule",IF(AND(D37&lt;&gt;"Seasonal",O37=0),"Not logged yet",IF(T37&lt;0,"Overdue",IF(T37&lt;=DueSoon,"Due soon","Scheduled"))))))</f>
        <v/>
      </c>
      <c r="V37" s="27">
        <f>IF(OR(U37="Overdue",U37="Due soon",U37="Not logged yet"),S37+ROW()/100000,"")</f>
        <v/>
      </c>
      <c r="W37" s="28">
        <f>IF($A37="","",IF(COUNTIF(TName,$A37)&gt;1,"Duplicate task name",IF(AND(C37&lt;&gt;"",COUNTIF(AName,C37)=0),"Appliance not on Appliances",IF(AND(B37&lt;&gt;"",COUNTIF(Areas,B37)=0),"Area not on Settings list",""))))</f>
        <v/>
      </c>
      <c r="X37" s="22">
        <f>IF(G37="",0,IFERROR(MATCH(G37,Months,0),0))</f>
        <v/>
      </c>
      <c r="Y37" s="22">
        <f>IF(H37="",0,IFERROR(MATCH(H37,Months,0),0))</f>
        <v/>
      </c>
      <c r="Z37" s="22">
        <f>IF($A37="",0,IF(D37="Seasonal",IF(X37&gt;0,1,0),IF(AND(OR(D37="",D37="Interval"),ISNUMBER(E37),OR(F37="Days",F37="Weeks",F37="Months",F37="Years")),IF(E37&gt;=1,1,0),0)))</f>
        <v/>
      </c>
      <c r="AA37" s="7">
        <f>IF(O37&gt;0,O37,EOMONTH(AsOf,-2))</f>
        <v/>
      </c>
      <c r="AB37" s="7">
        <f>IF(OR(Z37=0,X37=0),"",DATE(YEAR(AA37)+(DATE(YEAR(AA37),X37-1,1)&lt;=AA37)+(DATE(YEAR(AA37)+1,X37-1,1)&lt;=AA37),X37+1,0))</f>
        <v/>
      </c>
      <c r="AC37" s="7">
        <f>IF(OR(Z37=0,Y37=0),"",DATE(YEAR(AA37)+(DATE(YEAR(AA37),Y37-1,1)&lt;=AA37)+(DATE(YEAR(AA37)+1,Y37-1,1)&lt;=AA37),Y37+1,0))</f>
        <v/>
      </c>
    </row>
    <row r="38">
      <c r="A38" s="10" t="n"/>
      <c r="B38" s="10" t="n"/>
      <c r="C38" s="10" t="n"/>
      <c r="D38" s="10" t="n"/>
      <c r="E38" s="8" t="n"/>
      <c r="F38" s="10" t="n"/>
      <c r="G38" s="10" t="n"/>
      <c r="H38" s="10" t="n"/>
      <c r="I38" s="24" t="n"/>
      <c r="J38" s="10" t="n"/>
      <c r="K38" s="6" t="n"/>
      <c r="L38" s="10" t="n"/>
      <c r="M38" s="25" t="n"/>
      <c r="N38" s="20">
        <f>IF($A38="","",SUMPRODUCT(MAX((LTask=$A38)*(LDate&lt;=AsOf)*LDate)))</f>
        <v/>
      </c>
      <c r="O38" s="20">
        <f>IF($A38="",0,MAX(N(K38),N38))</f>
        <v/>
      </c>
      <c r="P38" s="22">
        <f>IF($A38="","",COUNTIFS(LTask,$A38,LDate,"&lt;="&amp;AsOf,LDate,"&gt;0"))</f>
        <v/>
      </c>
      <c r="Q38" s="26">
        <f>IF($A38="",0,SUMIFS(LCost,LTask,$A38,LDate,"&lt;="&amp;AsOf,LDate,"&gt;0"))</f>
        <v/>
      </c>
      <c r="R38" s="21">
        <f>IF($A38="","",IF(I38&lt;&gt;"",I38,IF(P38&gt;0,Q38/P38,0)))</f>
        <v/>
      </c>
      <c r="S38" s="7">
        <f>IF(Z38=0,"",IF(D38="Seasonal",IF(Y38&gt;0,MIN(AB38,AC38),AB38),IF(O38=0,AsOf,IF(F38="Days",O38+E38,IF(F38="Weeks",O38+7*E38,IF(F38="Months",EDATE(O38,E38),EDATE(O38,12*E38)))))))</f>
        <v/>
      </c>
      <c r="T38" s="19">
        <f>IF(S38="","",S38-AsOf)</f>
        <v/>
      </c>
      <c r="U38" s="14">
        <f>IF($A38="","",IF(L38="No","Paused",IF(Z38=0,"Fix schedule",IF(AND(D38&lt;&gt;"Seasonal",O38=0),"Not logged yet",IF(T38&lt;0,"Overdue",IF(T38&lt;=DueSoon,"Due soon","Scheduled"))))))</f>
        <v/>
      </c>
      <c r="V38" s="27">
        <f>IF(OR(U38="Overdue",U38="Due soon",U38="Not logged yet"),S38+ROW()/100000,"")</f>
        <v/>
      </c>
      <c r="W38" s="28">
        <f>IF($A38="","",IF(COUNTIF(TName,$A38)&gt;1,"Duplicate task name",IF(AND(C38&lt;&gt;"",COUNTIF(AName,C38)=0),"Appliance not on Appliances",IF(AND(B38&lt;&gt;"",COUNTIF(Areas,B38)=0),"Area not on Settings list",""))))</f>
        <v/>
      </c>
      <c r="X38" s="22">
        <f>IF(G38="",0,IFERROR(MATCH(G38,Months,0),0))</f>
        <v/>
      </c>
      <c r="Y38" s="22">
        <f>IF(H38="",0,IFERROR(MATCH(H38,Months,0),0))</f>
        <v/>
      </c>
      <c r="Z38" s="22">
        <f>IF($A38="",0,IF(D38="Seasonal",IF(X38&gt;0,1,0),IF(AND(OR(D38="",D38="Interval"),ISNUMBER(E38),OR(F38="Days",F38="Weeks",F38="Months",F38="Years")),IF(E38&gt;=1,1,0),0)))</f>
        <v/>
      </c>
      <c r="AA38" s="7">
        <f>IF(O38&gt;0,O38,EOMONTH(AsOf,-2))</f>
        <v/>
      </c>
      <c r="AB38" s="7">
        <f>IF(OR(Z38=0,X38=0),"",DATE(YEAR(AA38)+(DATE(YEAR(AA38),X38-1,1)&lt;=AA38)+(DATE(YEAR(AA38)+1,X38-1,1)&lt;=AA38),X38+1,0))</f>
        <v/>
      </c>
      <c r="AC38" s="7">
        <f>IF(OR(Z38=0,Y38=0),"",DATE(YEAR(AA38)+(DATE(YEAR(AA38),Y38-1,1)&lt;=AA38)+(DATE(YEAR(AA38)+1,Y38-1,1)&lt;=AA38),Y38+1,0))</f>
        <v/>
      </c>
    </row>
    <row r="39">
      <c r="A39" s="10" t="n"/>
      <c r="B39" s="10" t="n"/>
      <c r="C39" s="10" t="n"/>
      <c r="D39" s="10" t="n"/>
      <c r="E39" s="8" t="n"/>
      <c r="F39" s="10" t="n"/>
      <c r="G39" s="10" t="n"/>
      <c r="H39" s="10" t="n"/>
      <c r="I39" s="24" t="n"/>
      <c r="J39" s="10" t="n"/>
      <c r="K39" s="6" t="n"/>
      <c r="L39" s="10" t="n"/>
      <c r="M39" s="25" t="n"/>
      <c r="N39" s="20">
        <f>IF($A39="","",SUMPRODUCT(MAX((LTask=$A39)*(LDate&lt;=AsOf)*LDate)))</f>
        <v/>
      </c>
      <c r="O39" s="20">
        <f>IF($A39="",0,MAX(N(K39),N39))</f>
        <v/>
      </c>
      <c r="P39" s="22">
        <f>IF($A39="","",COUNTIFS(LTask,$A39,LDate,"&lt;="&amp;AsOf,LDate,"&gt;0"))</f>
        <v/>
      </c>
      <c r="Q39" s="26">
        <f>IF($A39="",0,SUMIFS(LCost,LTask,$A39,LDate,"&lt;="&amp;AsOf,LDate,"&gt;0"))</f>
        <v/>
      </c>
      <c r="R39" s="21">
        <f>IF($A39="","",IF(I39&lt;&gt;"",I39,IF(P39&gt;0,Q39/P39,0)))</f>
        <v/>
      </c>
      <c r="S39" s="7">
        <f>IF(Z39=0,"",IF(D39="Seasonal",IF(Y39&gt;0,MIN(AB39,AC39),AB39),IF(O39=0,AsOf,IF(F39="Days",O39+E39,IF(F39="Weeks",O39+7*E39,IF(F39="Months",EDATE(O39,E39),EDATE(O39,12*E39)))))))</f>
        <v/>
      </c>
      <c r="T39" s="19">
        <f>IF(S39="","",S39-AsOf)</f>
        <v/>
      </c>
      <c r="U39" s="14">
        <f>IF($A39="","",IF(L39="No","Paused",IF(Z39=0,"Fix schedule",IF(AND(D39&lt;&gt;"Seasonal",O39=0),"Not logged yet",IF(T39&lt;0,"Overdue",IF(T39&lt;=DueSoon,"Due soon","Scheduled"))))))</f>
        <v/>
      </c>
      <c r="V39" s="27">
        <f>IF(OR(U39="Overdue",U39="Due soon",U39="Not logged yet"),S39+ROW()/100000,"")</f>
        <v/>
      </c>
      <c r="W39" s="28">
        <f>IF($A39="","",IF(COUNTIF(TName,$A39)&gt;1,"Duplicate task name",IF(AND(C39&lt;&gt;"",COUNTIF(AName,C39)=0),"Appliance not on Appliances",IF(AND(B39&lt;&gt;"",COUNTIF(Areas,B39)=0),"Area not on Settings list",""))))</f>
        <v/>
      </c>
      <c r="X39" s="22">
        <f>IF(G39="",0,IFERROR(MATCH(G39,Months,0),0))</f>
        <v/>
      </c>
      <c r="Y39" s="22">
        <f>IF(H39="",0,IFERROR(MATCH(H39,Months,0),0))</f>
        <v/>
      </c>
      <c r="Z39" s="22">
        <f>IF($A39="",0,IF(D39="Seasonal",IF(X39&gt;0,1,0),IF(AND(OR(D39="",D39="Interval"),ISNUMBER(E39),OR(F39="Days",F39="Weeks",F39="Months",F39="Years")),IF(E39&gt;=1,1,0),0)))</f>
        <v/>
      </c>
      <c r="AA39" s="7">
        <f>IF(O39&gt;0,O39,EOMONTH(AsOf,-2))</f>
        <v/>
      </c>
      <c r="AB39" s="7">
        <f>IF(OR(Z39=0,X39=0),"",DATE(YEAR(AA39)+(DATE(YEAR(AA39),X39-1,1)&lt;=AA39)+(DATE(YEAR(AA39)+1,X39-1,1)&lt;=AA39),X39+1,0))</f>
        <v/>
      </c>
      <c r="AC39" s="7">
        <f>IF(OR(Z39=0,Y39=0),"",DATE(YEAR(AA39)+(DATE(YEAR(AA39),Y39-1,1)&lt;=AA39)+(DATE(YEAR(AA39)+1,Y39-1,1)&lt;=AA39),Y39+1,0))</f>
        <v/>
      </c>
    </row>
    <row r="40">
      <c r="A40" s="10" t="n"/>
      <c r="B40" s="10" t="n"/>
      <c r="C40" s="10" t="n"/>
      <c r="D40" s="10" t="n"/>
      <c r="E40" s="8" t="n"/>
      <c r="F40" s="10" t="n"/>
      <c r="G40" s="10" t="n"/>
      <c r="H40" s="10" t="n"/>
      <c r="I40" s="24" t="n"/>
      <c r="J40" s="10" t="n"/>
      <c r="K40" s="6" t="n"/>
      <c r="L40" s="10" t="n"/>
      <c r="M40" s="25" t="n"/>
      <c r="N40" s="20">
        <f>IF($A40="","",SUMPRODUCT(MAX((LTask=$A40)*(LDate&lt;=AsOf)*LDate)))</f>
        <v/>
      </c>
      <c r="O40" s="20">
        <f>IF($A40="",0,MAX(N(K40),N40))</f>
        <v/>
      </c>
      <c r="P40" s="22">
        <f>IF($A40="","",COUNTIFS(LTask,$A40,LDate,"&lt;="&amp;AsOf,LDate,"&gt;0"))</f>
        <v/>
      </c>
      <c r="Q40" s="26">
        <f>IF($A40="",0,SUMIFS(LCost,LTask,$A40,LDate,"&lt;="&amp;AsOf,LDate,"&gt;0"))</f>
        <v/>
      </c>
      <c r="R40" s="21">
        <f>IF($A40="","",IF(I40&lt;&gt;"",I40,IF(P40&gt;0,Q40/P40,0)))</f>
        <v/>
      </c>
      <c r="S40" s="7">
        <f>IF(Z40=0,"",IF(D40="Seasonal",IF(Y40&gt;0,MIN(AB40,AC40),AB40),IF(O40=0,AsOf,IF(F40="Days",O40+E40,IF(F40="Weeks",O40+7*E40,IF(F40="Months",EDATE(O40,E40),EDATE(O40,12*E40)))))))</f>
        <v/>
      </c>
      <c r="T40" s="19">
        <f>IF(S40="","",S40-AsOf)</f>
        <v/>
      </c>
      <c r="U40" s="14">
        <f>IF($A40="","",IF(L40="No","Paused",IF(Z40=0,"Fix schedule",IF(AND(D40&lt;&gt;"Seasonal",O40=0),"Not logged yet",IF(T40&lt;0,"Overdue",IF(T40&lt;=DueSoon,"Due soon","Scheduled"))))))</f>
        <v/>
      </c>
      <c r="V40" s="27">
        <f>IF(OR(U40="Overdue",U40="Due soon",U40="Not logged yet"),S40+ROW()/100000,"")</f>
        <v/>
      </c>
      <c r="W40" s="28">
        <f>IF($A40="","",IF(COUNTIF(TName,$A40)&gt;1,"Duplicate task name",IF(AND(C40&lt;&gt;"",COUNTIF(AName,C40)=0),"Appliance not on Appliances",IF(AND(B40&lt;&gt;"",COUNTIF(Areas,B40)=0),"Area not on Settings list",""))))</f>
        <v/>
      </c>
      <c r="X40" s="22">
        <f>IF(G40="",0,IFERROR(MATCH(G40,Months,0),0))</f>
        <v/>
      </c>
      <c r="Y40" s="22">
        <f>IF(H40="",0,IFERROR(MATCH(H40,Months,0),0))</f>
        <v/>
      </c>
      <c r="Z40" s="22">
        <f>IF($A40="",0,IF(D40="Seasonal",IF(X40&gt;0,1,0),IF(AND(OR(D40="",D40="Interval"),ISNUMBER(E40),OR(F40="Days",F40="Weeks",F40="Months",F40="Years")),IF(E40&gt;=1,1,0),0)))</f>
        <v/>
      </c>
      <c r="AA40" s="7">
        <f>IF(O40&gt;0,O40,EOMONTH(AsOf,-2))</f>
        <v/>
      </c>
      <c r="AB40" s="7">
        <f>IF(OR(Z40=0,X40=0),"",DATE(YEAR(AA40)+(DATE(YEAR(AA40),X40-1,1)&lt;=AA40)+(DATE(YEAR(AA40)+1,X40-1,1)&lt;=AA40),X40+1,0))</f>
        <v/>
      </c>
      <c r="AC40" s="7">
        <f>IF(OR(Z40=0,Y40=0),"",DATE(YEAR(AA40)+(DATE(YEAR(AA40),Y40-1,1)&lt;=AA40)+(DATE(YEAR(AA40)+1,Y40-1,1)&lt;=AA40),Y40+1,0))</f>
        <v/>
      </c>
    </row>
    <row r="41">
      <c r="A41" s="10" t="n"/>
      <c r="B41" s="10" t="n"/>
      <c r="C41" s="10" t="n"/>
      <c r="D41" s="10" t="n"/>
      <c r="E41" s="8" t="n"/>
      <c r="F41" s="10" t="n"/>
      <c r="G41" s="10" t="n"/>
      <c r="H41" s="10" t="n"/>
      <c r="I41" s="24" t="n"/>
      <c r="J41" s="10" t="n"/>
      <c r="K41" s="6" t="n"/>
      <c r="L41" s="10" t="n"/>
      <c r="M41" s="25" t="n"/>
      <c r="N41" s="20">
        <f>IF($A41="","",SUMPRODUCT(MAX((LTask=$A41)*(LDate&lt;=AsOf)*LDate)))</f>
        <v/>
      </c>
      <c r="O41" s="20">
        <f>IF($A41="",0,MAX(N(K41),N41))</f>
        <v/>
      </c>
      <c r="P41" s="22">
        <f>IF($A41="","",COUNTIFS(LTask,$A41,LDate,"&lt;="&amp;AsOf,LDate,"&gt;0"))</f>
        <v/>
      </c>
      <c r="Q41" s="26">
        <f>IF($A41="",0,SUMIFS(LCost,LTask,$A41,LDate,"&lt;="&amp;AsOf,LDate,"&gt;0"))</f>
        <v/>
      </c>
      <c r="R41" s="21">
        <f>IF($A41="","",IF(I41&lt;&gt;"",I41,IF(P41&gt;0,Q41/P41,0)))</f>
        <v/>
      </c>
      <c r="S41" s="7">
        <f>IF(Z41=0,"",IF(D41="Seasonal",IF(Y41&gt;0,MIN(AB41,AC41),AB41),IF(O41=0,AsOf,IF(F41="Days",O41+E41,IF(F41="Weeks",O41+7*E41,IF(F41="Months",EDATE(O41,E41),EDATE(O41,12*E41)))))))</f>
        <v/>
      </c>
      <c r="T41" s="19">
        <f>IF(S41="","",S41-AsOf)</f>
        <v/>
      </c>
      <c r="U41" s="14">
        <f>IF($A41="","",IF(L41="No","Paused",IF(Z41=0,"Fix schedule",IF(AND(D41&lt;&gt;"Seasonal",O41=0),"Not logged yet",IF(T41&lt;0,"Overdue",IF(T41&lt;=DueSoon,"Due soon","Scheduled"))))))</f>
        <v/>
      </c>
      <c r="V41" s="27">
        <f>IF(OR(U41="Overdue",U41="Due soon",U41="Not logged yet"),S41+ROW()/100000,"")</f>
        <v/>
      </c>
      <c r="W41" s="28">
        <f>IF($A41="","",IF(COUNTIF(TName,$A41)&gt;1,"Duplicate task name",IF(AND(C41&lt;&gt;"",COUNTIF(AName,C41)=0),"Appliance not on Appliances",IF(AND(B41&lt;&gt;"",COUNTIF(Areas,B41)=0),"Area not on Settings list",""))))</f>
        <v/>
      </c>
      <c r="X41" s="22">
        <f>IF(G41="",0,IFERROR(MATCH(G41,Months,0),0))</f>
        <v/>
      </c>
      <c r="Y41" s="22">
        <f>IF(H41="",0,IFERROR(MATCH(H41,Months,0),0))</f>
        <v/>
      </c>
      <c r="Z41" s="22">
        <f>IF($A41="",0,IF(D41="Seasonal",IF(X41&gt;0,1,0),IF(AND(OR(D41="",D41="Interval"),ISNUMBER(E41),OR(F41="Days",F41="Weeks",F41="Months",F41="Years")),IF(E41&gt;=1,1,0),0)))</f>
        <v/>
      </c>
      <c r="AA41" s="7">
        <f>IF(O41&gt;0,O41,EOMONTH(AsOf,-2))</f>
        <v/>
      </c>
      <c r="AB41" s="7">
        <f>IF(OR(Z41=0,X41=0),"",DATE(YEAR(AA41)+(DATE(YEAR(AA41),X41-1,1)&lt;=AA41)+(DATE(YEAR(AA41)+1,X41-1,1)&lt;=AA41),X41+1,0))</f>
        <v/>
      </c>
      <c r="AC41" s="7">
        <f>IF(OR(Z41=0,Y41=0),"",DATE(YEAR(AA41)+(DATE(YEAR(AA41),Y41-1,1)&lt;=AA41)+(DATE(YEAR(AA41)+1,Y41-1,1)&lt;=AA41),Y41+1,0))</f>
        <v/>
      </c>
    </row>
    <row r="42">
      <c r="A42" s="10" t="n"/>
      <c r="B42" s="10" t="n"/>
      <c r="C42" s="10" t="n"/>
      <c r="D42" s="10" t="n"/>
      <c r="E42" s="8" t="n"/>
      <c r="F42" s="10" t="n"/>
      <c r="G42" s="10" t="n"/>
      <c r="H42" s="10" t="n"/>
      <c r="I42" s="24" t="n"/>
      <c r="J42" s="10" t="n"/>
      <c r="K42" s="6" t="n"/>
      <c r="L42" s="10" t="n"/>
      <c r="M42" s="25" t="n"/>
      <c r="N42" s="20">
        <f>IF($A42="","",SUMPRODUCT(MAX((LTask=$A42)*(LDate&lt;=AsOf)*LDate)))</f>
        <v/>
      </c>
      <c r="O42" s="20">
        <f>IF($A42="",0,MAX(N(K42),N42))</f>
        <v/>
      </c>
      <c r="P42" s="22">
        <f>IF($A42="","",COUNTIFS(LTask,$A42,LDate,"&lt;="&amp;AsOf,LDate,"&gt;0"))</f>
        <v/>
      </c>
      <c r="Q42" s="26">
        <f>IF($A42="",0,SUMIFS(LCost,LTask,$A42,LDate,"&lt;="&amp;AsOf,LDate,"&gt;0"))</f>
        <v/>
      </c>
      <c r="R42" s="21">
        <f>IF($A42="","",IF(I42&lt;&gt;"",I42,IF(P42&gt;0,Q42/P42,0)))</f>
        <v/>
      </c>
      <c r="S42" s="7">
        <f>IF(Z42=0,"",IF(D42="Seasonal",IF(Y42&gt;0,MIN(AB42,AC42),AB42),IF(O42=0,AsOf,IF(F42="Days",O42+E42,IF(F42="Weeks",O42+7*E42,IF(F42="Months",EDATE(O42,E42),EDATE(O42,12*E42)))))))</f>
        <v/>
      </c>
      <c r="T42" s="19">
        <f>IF(S42="","",S42-AsOf)</f>
        <v/>
      </c>
      <c r="U42" s="14">
        <f>IF($A42="","",IF(L42="No","Paused",IF(Z42=0,"Fix schedule",IF(AND(D42&lt;&gt;"Seasonal",O42=0),"Not logged yet",IF(T42&lt;0,"Overdue",IF(T42&lt;=DueSoon,"Due soon","Scheduled"))))))</f>
        <v/>
      </c>
      <c r="V42" s="27">
        <f>IF(OR(U42="Overdue",U42="Due soon",U42="Not logged yet"),S42+ROW()/100000,"")</f>
        <v/>
      </c>
      <c r="W42" s="28">
        <f>IF($A42="","",IF(COUNTIF(TName,$A42)&gt;1,"Duplicate task name",IF(AND(C42&lt;&gt;"",COUNTIF(AName,C42)=0),"Appliance not on Appliances",IF(AND(B42&lt;&gt;"",COUNTIF(Areas,B42)=0),"Area not on Settings list",""))))</f>
        <v/>
      </c>
      <c r="X42" s="22">
        <f>IF(G42="",0,IFERROR(MATCH(G42,Months,0),0))</f>
        <v/>
      </c>
      <c r="Y42" s="22">
        <f>IF(H42="",0,IFERROR(MATCH(H42,Months,0),0))</f>
        <v/>
      </c>
      <c r="Z42" s="22">
        <f>IF($A42="",0,IF(D42="Seasonal",IF(X42&gt;0,1,0),IF(AND(OR(D42="",D42="Interval"),ISNUMBER(E42),OR(F42="Days",F42="Weeks",F42="Months",F42="Years")),IF(E42&gt;=1,1,0),0)))</f>
        <v/>
      </c>
      <c r="AA42" s="7">
        <f>IF(O42&gt;0,O42,EOMONTH(AsOf,-2))</f>
        <v/>
      </c>
      <c r="AB42" s="7">
        <f>IF(OR(Z42=0,X42=0),"",DATE(YEAR(AA42)+(DATE(YEAR(AA42),X42-1,1)&lt;=AA42)+(DATE(YEAR(AA42)+1,X42-1,1)&lt;=AA42),X42+1,0))</f>
        <v/>
      </c>
      <c r="AC42" s="7">
        <f>IF(OR(Z42=0,Y42=0),"",DATE(YEAR(AA42)+(DATE(YEAR(AA42),Y42-1,1)&lt;=AA42)+(DATE(YEAR(AA42)+1,Y42-1,1)&lt;=AA42),Y42+1,0))</f>
        <v/>
      </c>
    </row>
    <row r="43">
      <c r="A43" s="10" t="n"/>
      <c r="B43" s="10" t="n"/>
      <c r="C43" s="10" t="n"/>
      <c r="D43" s="10" t="n"/>
      <c r="E43" s="8" t="n"/>
      <c r="F43" s="10" t="n"/>
      <c r="G43" s="10" t="n"/>
      <c r="H43" s="10" t="n"/>
      <c r="I43" s="24" t="n"/>
      <c r="J43" s="10" t="n"/>
      <c r="K43" s="6" t="n"/>
      <c r="L43" s="10" t="n"/>
      <c r="M43" s="25" t="n"/>
      <c r="N43" s="20">
        <f>IF($A43="","",SUMPRODUCT(MAX((LTask=$A43)*(LDate&lt;=AsOf)*LDate)))</f>
        <v/>
      </c>
      <c r="O43" s="20">
        <f>IF($A43="",0,MAX(N(K43),N43))</f>
        <v/>
      </c>
      <c r="P43" s="22">
        <f>IF($A43="","",COUNTIFS(LTask,$A43,LDate,"&lt;="&amp;AsOf,LDate,"&gt;0"))</f>
        <v/>
      </c>
      <c r="Q43" s="26">
        <f>IF($A43="",0,SUMIFS(LCost,LTask,$A43,LDate,"&lt;="&amp;AsOf,LDate,"&gt;0"))</f>
        <v/>
      </c>
      <c r="R43" s="21">
        <f>IF($A43="","",IF(I43&lt;&gt;"",I43,IF(P43&gt;0,Q43/P43,0)))</f>
        <v/>
      </c>
      <c r="S43" s="7">
        <f>IF(Z43=0,"",IF(D43="Seasonal",IF(Y43&gt;0,MIN(AB43,AC43),AB43),IF(O43=0,AsOf,IF(F43="Days",O43+E43,IF(F43="Weeks",O43+7*E43,IF(F43="Months",EDATE(O43,E43),EDATE(O43,12*E43)))))))</f>
        <v/>
      </c>
      <c r="T43" s="19">
        <f>IF(S43="","",S43-AsOf)</f>
        <v/>
      </c>
      <c r="U43" s="14">
        <f>IF($A43="","",IF(L43="No","Paused",IF(Z43=0,"Fix schedule",IF(AND(D43&lt;&gt;"Seasonal",O43=0),"Not logged yet",IF(T43&lt;0,"Overdue",IF(T43&lt;=DueSoon,"Due soon","Scheduled"))))))</f>
        <v/>
      </c>
      <c r="V43" s="27">
        <f>IF(OR(U43="Overdue",U43="Due soon",U43="Not logged yet"),S43+ROW()/100000,"")</f>
        <v/>
      </c>
      <c r="W43" s="28">
        <f>IF($A43="","",IF(COUNTIF(TName,$A43)&gt;1,"Duplicate task name",IF(AND(C43&lt;&gt;"",COUNTIF(AName,C43)=0),"Appliance not on Appliances",IF(AND(B43&lt;&gt;"",COUNTIF(Areas,B43)=0),"Area not on Settings list",""))))</f>
        <v/>
      </c>
      <c r="X43" s="22">
        <f>IF(G43="",0,IFERROR(MATCH(G43,Months,0),0))</f>
        <v/>
      </c>
      <c r="Y43" s="22">
        <f>IF(H43="",0,IFERROR(MATCH(H43,Months,0),0))</f>
        <v/>
      </c>
      <c r="Z43" s="22">
        <f>IF($A43="",0,IF(D43="Seasonal",IF(X43&gt;0,1,0),IF(AND(OR(D43="",D43="Interval"),ISNUMBER(E43),OR(F43="Days",F43="Weeks",F43="Months",F43="Years")),IF(E43&gt;=1,1,0),0)))</f>
        <v/>
      </c>
      <c r="AA43" s="7">
        <f>IF(O43&gt;0,O43,EOMONTH(AsOf,-2))</f>
        <v/>
      </c>
      <c r="AB43" s="7">
        <f>IF(OR(Z43=0,X43=0),"",DATE(YEAR(AA43)+(DATE(YEAR(AA43),X43-1,1)&lt;=AA43)+(DATE(YEAR(AA43)+1,X43-1,1)&lt;=AA43),X43+1,0))</f>
        <v/>
      </c>
      <c r="AC43" s="7">
        <f>IF(OR(Z43=0,Y43=0),"",DATE(YEAR(AA43)+(DATE(YEAR(AA43),Y43-1,1)&lt;=AA43)+(DATE(YEAR(AA43)+1,Y43-1,1)&lt;=AA43),Y43+1,0))</f>
        <v/>
      </c>
    </row>
    <row r="44">
      <c r="A44" s="10" t="n"/>
      <c r="B44" s="10" t="n"/>
      <c r="C44" s="10" t="n"/>
      <c r="D44" s="10" t="n"/>
      <c r="E44" s="8" t="n"/>
      <c r="F44" s="10" t="n"/>
      <c r="G44" s="10" t="n"/>
      <c r="H44" s="10" t="n"/>
      <c r="I44" s="24" t="n"/>
      <c r="J44" s="10" t="n"/>
      <c r="K44" s="6" t="n"/>
      <c r="L44" s="10" t="n"/>
      <c r="M44" s="25" t="n"/>
      <c r="N44" s="20">
        <f>IF($A44="","",SUMPRODUCT(MAX((LTask=$A44)*(LDate&lt;=AsOf)*LDate)))</f>
        <v/>
      </c>
      <c r="O44" s="20">
        <f>IF($A44="",0,MAX(N(K44),N44))</f>
        <v/>
      </c>
      <c r="P44" s="22">
        <f>IF($A44="","",COUNTIFS(LTask,$A44,LDate,"&lt;="&amp;AsOf,LDate,"&gt;0"))</f>
        <v/>
      </c>
      <c r="Q44" s="26">
        <f>IF($A44="",0,SUMIFS(LCost,LTask,$A44,LDate,"&lt;="&amp;AsOf,LDate,"&gt;0"))</f>
        <v/>
      </c>
      <c r="R44" s="21">
        <f>IF($A44="","",IF(I44&lt;&gt;"",I44,IF(P44&gt;0,Q44/P44,0)))</f>
        <v/>
      </c>
      <c r="S44" s="7">
        <f>IF(Z44=0,"",IF(D44="Seasonal",IF(Y44&gt;0,MIN(AB44,AC44),AB44),IF(O44=0,AsOf,IF(F44="Days",O44+E44,IF(F44="Weeks",O44+7*E44,IF(F44="Months",EDATE(O44,E44),EDATE(O44,12*E44)))))))</f>
        <v/>
      </c>
      <c r="T44" s="19">
        <f>IF(S44="","",S44-AsOf)</f>
        <v/>
      </c>
      <c r="U44" s="14">
        <f>IF($A44="","",IF(L44="No","Paused",IF(Z44=0,"Fix schedule",IF(AND(D44&lt;&gt;"Seasonal",O44=0),"Not logged yet",IF(T44&lt;0,"Overdue",IF(T44&lt;=DueSoon,"Due soon","Scheduled"))))))</f>
        <v/>
      </c>
      <c r="V44" s="27">
        <f>IF(OR(U44="Overdue",U44="Due soon",U44="Not logged yet"),S44+ROW()/100000,"")</f>
        <v/>
      </c>
      <c r="W44" s="28">
        <f>IF($A44="","",IF(COUNTIF(TName,$A44)&gt;1,"Duplicate task name",IF(AND(C44&lt;&gt;"",COUNTIF(AName,C44)=0),"Appliance not on Appliances",IF(AND(B44&lt;&gt;"",COUNTIF(Areas,B44)=0),"Area not on Settings list",""))))</f>
        <v/>
      </c>
      <c r="X44" s="22">
        <f>IF(G44="",0,IFERROR(MATCH(G44,Months,0),0))</f>
        <v/>
      </c>
      <c r="Y44" s="22">
        <f>IF(H44="",0,IFERROR(MATCH(H44,Months,0),0))</f>
        <v/>
      </c>
      <c r="Z44" s="22">
        <f>IF($A44="",0,IF(D44="Seasonal",IF(X44&gt;0,1,0),IF(AND(OR(D44="",D44="Interval"),ISNUMBER(E44),OR(F44="Days",F44="Weeks",F44="Months",F44="Years")),IF(E44&gt;=1,1,0),0)))</f>
        <v/>
      </c>
      <c r="AA44" s="7">
        <f>IF(O44&gt;0,O44,EOMONTH(AsOf,-2))</f>
        <v/>
      </c>
      <c r="AB44" s="7">
        <f>IF(OR(Z44=0,X44=0),"",DATE(YEAR(AA44)+(DATE(YEAR(AA44),X44-1,1)&lt;=AA44)+(DATE(YEAR(AA44)+1,X44-1,1)&lt;=AA44),X44+1,0))</f>
        <v/>
      </c>
      <c r="AC44" s="7">
        <f>IF(OR(Z44=0,Y44=0),"",DATE(YEAR(AA44)+(DATE(YEAR(AA44),Y44-1,1)&lt;=AA44)+(DATE(YEAR(AA44)+1,Y44-1,1)&lt;=AA44),Y44+1,0))</f>
        <v/>
      </c>
    </row>
    <row r="45">
      <c r="A45" s="10" t="n"/>
      <c r="B45" s="10" t="n"/>
      <c r="C45" s="10" t="n"/>
      <c r="D45" s="10" t="n"/>
      <c r="E45" s="8" t="n"/>
      <c r="F45" s="10" t="n"/>
      <c r="G45" s="10" t="n"/>
      <c r="H45" s="10" t="n"/>
      <c r="I45" s="24" t="n"/>
      <c r="J45" s="10" t="n"/>
      <c r="K45" s="6" t="n"/>
      <c r="L45" s="10" t="n"/>
      <c r="M45" s="25" t="n"/>
      <c r="N45" s="20">
        <f>IF($A45="","",SUMPRODUCT(MAX((LTask=$A45)*(LDate&lt;=AsOf)*LDate)))</f>
        <v/>
      </c>
      <c r="O45" s="20">
        <f>IF($A45="",0,MAX(N(K45),N45))</f>
        <v/>
      </c>
      <c r="P45" s="22">
        <f>IF($A45="","",COUNTIFS(LTask,$A45,LDate,"&lt;="&amp;AsOf,LDate,"&gt;0"))</f>
        <v/>
      </c>
      <c r="Q45" s="26">
        <f>IF($A45="",0,SUMIFS(LCost,LTask,$A45,LDate,"&lt;="&amp;AsOf,LDate,"&gt;0"))</f>
        <v/>
      </c>
      <c r="R45" s="21">
        <f>IF($A45="","",IF(I45&lt;&gt;"",I45,IF(P45&gt;0,Q45/P45,0)))</f>
        <v/>
      </c>
      <c r="S45" s="7">
        <f>IF(Z45=0,"",IF(D45="Seasonal",IF(Y45&gt;0,MIN(AB45,AC45),AB45),IF(O45=0,AsOf,IF(F45="Days",O45+E45,IF(F45="Weeks",O45+7*E45,IF(F45="Months",EDATE(O45,E45),EDATE(O45,12*E45)))))))</f>
        <v/>
      </c>
      <c r="T45" s="19">
        <f>IF(S45="","",S45-AsOf)</f>
        <v/>
      </c>
      <c r="U45" s="14">
        <f>IF($A45="","",IF(L45="No","Paused",IF(Z45=0,"Fix schedule",IF(AND(D45&lt;&gt;"Seasonal",O45=0),"Not logged yet",IF(T45&lt;0,"Overdue",IF(T45&lt;=DueSoon,"Due soon","Scheduled"))))))</f>
        <v/>
      </c>
      <c r="V45" s="27">
        <f>IF(OR(U45="Overdue",U45="Due soon",U45="Not logged yet"),S45+ROW()/100000,"")</f>
        <v/>
      </c>
      <c r="W45" s="28">
        <f>IF($A45="","",IF(COUNTIF(TName,$A45)&gt;1,"Duplicate task name",IF(AND(C45&lt;&gt;"",COUNTIF(AName,C45)=0),"Appliance not on Appliances",IF(AND(B45&lt;&gt;"",COUNTIF(Areas,B45)=0),"Area not on Settings list",""))))</f>
        <v/>
      </c>
      <c r="X45" s="22">
        <f>IF(G45="",0,IFERROR(MATCH(G45,Months,0),0))</f>
        <v/>
      </c>
      <c r="Y45" s="22">
        <f>IF(H45="",0,IFERROR(MATCH(H45,Months,0),0))</f>
        <v/>
      </c>
      <c r="Z45" s="22">
        <f>IF($A45="",0,IF(D45="Seasonal",IF(X45&gt;0,1,0),IF(AND(OR(D45="",D45="Interval"),ISNUMBER(E45),OR(F45="Days",F45="Weeks",F45="Months",F45="Years")),IF(E45&gt;=1,1,0),0)))</f>
        <v/>
      </c>
      <c r="AA45" s="7">
        <f>IF(O45&gt;0,O45,EOMONTH(AsOf,-2))</f>
        <v/>
      </c>
      <c r="AB45" s="7">
        <f>IF(OR(Z45=0,X45=0),"",DATE(YEAR(AA45)+(DATE(YEAR(AA45),X45-1,1)&lt;=AA45)+(DATE(YEAR(AA45)+1,X45-1,1)&lt;=AA45),X45+1,0))</f>
        <v/>
      </c>
      <c r="AC45" s="7">
        <f>IF(OR(Z45=0,Y45=0),"",DATE(YEAR(AA45)+(DATE(YEAR(AA45),Y45-1,1)&lt;=AA45)+(DATE(YEAR(AA45)+1,Y45-1,1)&lt;=AA45),Y45+1,0))</f>
        <v/>
      </c>
    </row>
    <row r="46">
      <c r="A46" s="10" t="n"/>
      <c r="B46" s="10" t="n"/>
      <c r="C46" s="10" t="n"/>
      <c r="D46" s="10" t="n"/>
      <c r="E46" s="8" t="n"/>
      <c r="F46" s="10" t="n"/>
      <c r="G46" s="10" t="n"/>
      <c r="H46" s="10" t="n"/>
      <c r="I46" s="24" t="n"/>
      <c r="J46" s="10" t="n"/>
      <c r="K46" s="6" t="n"/>
      <c r="L46" s="10" t="n"/>
      <c r="M46" s="25" t="n"/>
      <c r="N46" s="20">
        <f>IF($A46="","",SUMPRODUCT(MAX((LTask=$A46)*(LDate&lt;=AsOf)*LDate)))</f>
        <v/>
      </c>
      <c r="O46" s="20">
        <f>IF($A46="",0,MAX(N(K46),N46))</f>
        <v/>
      </c>
      <c r="P46" s="22">
        <f>IF($A46="","",COUNTIFS(LTask,$A46,LDate,"&lt;="&amp;AsOf,LDate,"&gt;0"))</f>
        <v/>
      </c>
      <c r="Q46" s="26">
        <f>IF($A46="",0,SUMIFS(LCost,LTask,$A46,LDate,"&lt;="&amp;AsOf,LDate,"&gt;0"))</f>
        <v/>
      </c>
      <c r="R46" s="21">
        <f>IF($A46="","",IF(I46&lt;&gt;"",I46,IF(P46&gt;0,Q46/P46,0)))</f>
        <v/>
      </c>
      <c r="S46" s="7">
        <f>IF(Z46=0,"",IF(D46="Seasonal",IF(Y46&gt;0,MIN(AB46,AC46),AB46),IF(O46=0,AsOf,IF(F46="Days",O46+E46,IF(F46="Weeks",O46+7*E46,IF(F46="Months",EDATE(O46,E46),EDATE(O46,12*E46)))))))</f>
        <v/>
      </c>
      <c r="T46" s="19">
        <f>IF(S46="","",S46-AsOf)</f>
        <v/>
      </c>
      <c r="U46" s="14">
        <f>IF($A46="","",IF(L46="No","Paused",IF(Z46=0,"Fix schedule",IF(AND(D46&lt;&gt;"Seasonal",O46=0),"Not logged yet",IF(T46&lt;0,"Overdue",IF(T46&lt;=DueSoon,"Due soon","Scheduled"))))))</f>
        <v/>
      </c>
      <c r="V46" s="27">
        <f>IF(OR(U46="Overdue",U46="Due soon",U46="Not logged yet"),S46+ROW()/100000,"")</f>
        <v/>
      </c>
      <c r="W46" s="28">
        <f>IF($A46="","",IF(COUNTIF(TName,$A46)&gt;1,"Duplicate task name",IF(AND(C46&lt;&gt;"",COUNTIF(AName,C46)=0),"Appliance not on Appliances",IF(AND(B46&lt;&gt;"",COUNTIF(Areas,B46)=0),"Area not on Settings list",""))))</f>
        <v/>
      </c>
      <c r="X46" s="22">
        <f>IF(G46="",0,IFERROR(MATCH(G46,Months,0),0))</f>
        <v/>
      </c>
      <c r="Y46" s="22">
        <f>IF(H46="",0,IFERROR(MATCH(H46,Months,0),0))</f>
        <v/>
      </c>
      <c r="Z46" s="22">
        <f>IF($A46="",0,IF(D46="Seasonal",IF(X46&gt;0,1,0),IF(AND(OR(D46="",D46="Interval"),ISNUMBER(E46),OR(F46="Days",F46="Weeks",F46="Months",F46="Years")),IF(E46&gt;=1,1,0),0)))</f>
        <v/>
      </c>
      <c r="AA46" s="7">
        <f>IF(O46&gt;0,O46,EOMONTH(AsOf,-2))</f>
        <v/>
      </c>
      <c r="AB46" s="7">
        <f>IF(OR(Z46=0,X46=0),"",DATE(YEAR(AA46)+(DATE(YEAR(AA46),X46-1,1)&lt;=AA46)+(DATE(YEAR(AA46)+1,X46-1,1)&lt;=AA46),X46+1,0))</f>
        <v/>
      </c>
      <c r="AC46" s="7">
        <f>IF(OR(Z46=0,Y46=0),"",DATE(YEAR(AA46)+(DATE(YEAR(AA46),Y46-1,1)&lt;=AA46)+(DATE(YEAR(AA46)+1,Y46-1,1)&lt;=AA46),Y46+1,0))</f>
        <v/>
      </c>
    </row>
    <row r="47">
      <c r="A47" s="10" t="n"/>
      <c r="B47" s="10" t="n"/>
      <c r="C47" s="10" t="n"/>
      <c r="D47" s="10" t="n"/>
      <c r="E47" s="8" t="n"/>
      <c r="F47" s="10" t="n"/>
      <c r="G47" s="10" t="n"/>
      <c r="H47" s="10" t="n"/>
      <c r="I47" s="24" t="n"/>
      <c r="J47" s="10" t="n"/>
      <c r="K47" s="6" t="n"/>
      <c r="L47" s="10" t="n"/>
      <c r="M47" s="25" t="n"/>
      <c r="N47" s="20">
        <f>IF($A47="","",SUMPRODUCT(MAX((LTask=$A47)*(LDate&lt;=AsOf)*LDate)))</f>
        <v/>
      </c>
      <c r="O47" s="20">
        <f>IF($A47="",0,MAX(N(K47),N47))</f>
        <v/>
      </c>
      <c r="P47" s="22">
        <f>IF($A47="","",COUNTIFS(LTask,$A47,LDate,"&lt;="&amp;AsOf,LDate,"&gt;0"))</f>
        <v/>
      </c>
      <c r="Q47" s="26">
        <f>IF($A47="",0,SUMIFS(LCost,LTask,$A47,LDate,"&lt;="&amp;AsOf,LDate,"&gt;0"))</f>
        <v/>
      </c>
      <c r="R47" s="21">
        <f>IF($A47="","",IF(I47&lt;&gt;"",I47,IF(P47&gt;0,Q47/P47,0)))</f>
        <v/>
      </c>
      <c r="S47" s="7">
        <f>IF(Z47=0,"",IF(D47="Seasonal",IF(Y47&gt;0,MIN(AB47,AC47),AB47),IF(O47=0,AsOf,IF(F47="Days",O47+E47,IF(F47="Weeks",O47+7*E47,IF(F47="Months",EDATE(O47,E47),EDATE(O47,12*E47)))))))</f>
        <v/>
      </c>
      <c r="T47" s="19">
        <f>IF(S47="","",S47-AsOf)</f>
        <v/>
      </c>
      <c r="U47" s="14">
        <f>IF($A47="","",IF(L47="No","Paused",IF(Z47=0,"Fix schedule",IF(AND(D47&lt;&gt;"Seasonal",O47=0),"Not logged yet",IF(T47&lt;0,"Overdue",IF(T47&lt;=DueSoon,"Due soon","Scheduled"))))))</f>
        <v/>
      </c>
      <c r="V47" s="27">
        <f>IF(OR(U47="Overdue",U47="Due soon",U47="Not logged yet"),S47+ROW()/100000,"")</f>
        <v/>
      </c>
      <c r="W47" s="28">
        <f>IF($A47="","",IF(COUNTIF(TName,$A47)&gt;1,"Duplicate task name",IF(AND(C47&lt;&gt;"",COUNTIF(AName,C47)=0),"Appliance not on Appliances",IF(AND(B47&lt;&gt;"",COUNTIF(Areas,B47)=0),"Area not on Settings list",""))))</f>
        <v/>
      </c>
      <c r="X47" s="22">
        <f>IF(G47="",0,IFERROR(MATCH(G47,Months,0),0))</f>
        <v/>
      </c>
      <c r="Y47" s="22">
        <f>IF(H47="",0,IFERROR(MATCH(H47,Months,0),0))</f>
        <v/>
      </c>
      <c r="Z47" s="22">
        <f>IF($A47="",0,IF(D47="Seasonal",IF(X47&gt;0,1,0),IF(AND(OR(D47="",D47="Interval"),ISNUMBER(E47),OR(F47="Days",F47="Weeks",F47="Months",F47="Years")),IF(E47&gt;=1,1,0),0)))</f>
        <v/>
      </c>
      <c r="AA47" s="7">
        <f>IF(O47&gt;0,O47,EOMONTH(AsOf,-2))</f>
        <v/>
      </c>
      <c r="AB47" s="7">
        <f>IF(OR(Z47=0,X47=0),"",DATE(YEAR(AA47)+(DATE(YEAR(AA47),X47-1,1)&lt;=AA47)+(DATE(YEAR(AA47)+1,X47-1,1)&lt;=AA47),X47+1,0))</f>
        <v/>
      </c>
      <c r="AC47" s="7">
        <f>IF(OR(Z47=0,Y47=0),"",DATE(YEAR(AA47)+(DATE(YEAR(AA47),Y47-1,1)&lt;=AA47)+(DATE(YEAR(AA47)+1,Y47-1,1)&lt;=AA47),Y47+1,0))</f>
        <v/>
      </c>
    </row>
    <row r="48">
      <c r="A48" s="10" t="n"/>
      <c r="B48" s="10" t="n"/>
      <c r="C48" s="10" t="n"/>
      <c r="D48" s="10" t="n"/>
      <c r="E48" s="8" t="n"/>
      <c r="F48" s="10" t="n"/>
      <c r="G48" s="10" t="n"/>
      <c r="H48" s="10" t="n"/>
      <c r="I48" s="24" t="n"/>
      <c r="J48" s="10" t="n"/>
      <c r="K48" s="6" t="n"/>
      <c r="L48" s="10" t="n"/>
      <c r="M48" s="25" t="n"/>
      <c r="N48" s="20">
        <f>IF($A48="","",SUMPRODUCT(MAX((LTask=$A48)*(LDate&lt;=AsOf)*LDate)))</f>
        <v/>
      </c>
      <c r="O48" s="20">
        <f>IF($A48="",0,MAX(N(K48),N48))</f>
        <v/>
      </c>
      <c r="P48" s="22">
        <f>IF($A48="","",COUNTIFS(LTask,$A48,LDate,"&lt;="&amp;AsOf,LDate,"&gt;0"))</f>
        <v/>
      </c>
      <c r="Q48" s="26">
        <f>IF($A48="",0,SUMIFS(LCost,LTask,$A48,LDate,"&lt;="&amp;AsOf,LDate,"&gt;0"))</f>
        <v/>
      </c>
      <c r="R48" s="21">
        <f>IF($A48="","",IF(I48&lt;&gt;"",I48,IF(P48&gt;0,Q48/P48,0)))</f>
        <v/>
      </c>
      <c r="S48" s="7">
        <f>IF(Z48=0,"",IF(D48="Seasonal",IF(Y48&gt;0,MIN(AB48,AC48),AB48),IF(O48=0,AsOf,IF(F48="Days",O48+E48,IF(F48="Weeks",O48+7*E48,IF(F48="Months",EDATE(O48,E48),EDATE(O48,12*E48)))))))</f>
        <v/>
      </c>
      <c r="T48" s="19">
        <f>IF(S48="","",S48-AsOf)</f>
        <v/>
      </c>
      <c r="U48" s="14">
        <f>IF($A48="","",IF(L48="No","Paused",IF(Z48=0,"Fix schedule",IF(AND(D48&lt;&gt;"Seasonal",O48=0),"Not logged yet",IF(T48&lt;0,"Overdue",IF(T48&lt;=DueSoon,"Due soon","Scheduled"))))))</f>
        <v/>
      </c>
      <c r="V48" s="27">
        <f>IF(OR(U48="Overdue",U48="Due soon",U48="Not logged yet"),S48+ROW()/100000,"")</f>
        <v/>
      </c>
      <c r="W48" s="28">
        <f>IF($A48="","",IF(COUNTIF(TName,$A48)&gt;1,"Duplicate task name",IF(AND(C48&lt;&gt;"",COUNTIF(AName,C48)=0),"Appliance not on Appliances",IF(AND(B48&lt;&gt;"",COUNTIF(Areas,B48)=0),"Area not on Settings list",""))))</f>
        <v/>
      </c>
      <c r="X48" s="22">
        <f>IF(G48="",0,IFERROR(MATCH(G48,Months,0),0))</f>
        <v/>
      </c>
      <c r="Y48" s="22">
        <f>IF(H48="",0,IFERROR(MATCH(H48,Months,0),0))</f>
        <v/>
      </c>
      <c r="Z48" s="22">
        <f>IF($A48="",0,IF(D48="Seasonal",IF(X48&gt;0,1,0),IF(AND(OR(D48="",D48="Interval"),ISNUMBER(E48),OR(F48="Days",F48="Weeks",F48="Months",F48="Years")),IF(E48&gt;=1,1,0),0)))</f>
        <v/>
      </c>
      <c r="AA48" s="7">
        <f>IF(O48&gt;0,O48,EOMONTH(AsOf,-2))</f>
        <v/>
      </c>
      <c r="AB48" s="7">
        <f>IF(OR(Z48=0,X48=0),"",DATE(YEAR(AA48)+(DATE(YEAR(AA48),X48-1,1)&lt;=AA48)+(DATE(YEAR(AA48)+1,X48-1,1)&lt;=AA48),X48+1,0))</f>
        <v/>
      </c>
      <c r="AC48" s="7">
        <f>IF(OR(Z48=0,Y48=0),"",DATE(YEAR(AA48)+(DATE(YEAR(AA48),Y48-1,1)&lt;=AA48)+(DATE(YEAR(AA48)+1,Y48-1,1)&lt;=AA48),Y48+1,0))</f>
        <v/>
      </c>
    </row>
    <row r="49">
      <c r="A49" s="10" t="n"/>
      <c r="B49" s="10" t="n"/>
      <c r="C49" s="10" t="n"/>
      <c r="D49" s="10" t="n"/>
      <c r="E49" s="8" t="n"/>
      <c r="F49" s="10" t="n"/>
      <c r="G49" s="10" t="n"/>
      <c r="H49" s="10" t="n"/>
      <c r="I49" s="24" t="n"/>
      <c r="J49" s="10" t="n"/>
      <c r="K49" s="6" t="n"/>
      <c r="L49" s="10" t="n"/>
      <c r="M49" s="25" t="n"/>
      <c r="N49" s="20">
        <f>IF($A49="","",SUMPRODUCT(MAX((LTask=$A49)*(LDate&lt;=AsOf)*LDate)))</f>
        <v/>
      </c>
      <c r="O49" s="20">
        <f>IF($A49="",0,MAX(N(K49),N49))</f>
        <v/>
      </c>
      <c r="P49" s="22">
        <f>IF($A49="","",COUNTIFS(LTask,$A49,LDate,"&lt;="&amp;AsOf,LDate,"&gt;0"))</f>
        <v/>
      </c>
      <c r="Q49" s="26">
        <f>IF($A49="",0,SUMIFS(LCost,LTask,$A49,LDate,"&lt;="&amp;AsOf,LDate,"&gt;0"))</f>
        <v/>
      </c>
      <c r="R49" s="21">
        <f>IF($A49="","",IF(I49&lt;&gt;"",I49,IF(P49&gt;0,Q49/P49,0)))</f>
        <v/>
      </c>
      <c r="S49" s="7">
        <f>IF(Z49=0,"",IF(D49="Seasonal",IF(Y49&gt;0,MIN(AB49,AC49),AB49),IF(O49=0,AsOf,IF(F49="Days",O49+E49,IF(F49="Weeks",O49+7*E49,IF(F49="Months",EDATE(O49,E49),EDATE(O49,12*E49)))))))</f>
        <v/>
      </c>
      <c r="T49" s="19">
        <f>IF(S49="","",S49-AsOf)</f>
        <v/>
      </c>
      <c r="U49" s="14">
        <f>IF($A49="","",IF(L49="No","Paused",IF(Z49=0,"Fix schedule",IF(AND(D49&lt;&gt;"Seasonal",O49=0),"Not logged yet",IF(T49&lt;0,"Overdue",IF(T49&lt;=DueSoon,"Due soon","Scheduled"))))))</f>
        <v/>
      </c>
      <c r="V49" s="27">
        <f>IF(OR(U49="Overdue",U49="Due soon",U49="Not logged yet"),S49+ROW()/100000,"")</f>
        <v/>
      </c>
      <c r="W49" s="28">
        <f>IF($A49="","",IF(COUNTIF(TName,$A49)&gt;1,"Duplicate task name",IF(AND(C49&lt;&gt;"",COUNTIF(AName,C49)=0),"Appliance not on Appliances",IF(AND(B49&lt;&gt;"",COUNTIF(Areas,B49)=0),"Area not on Settings list",""))))</f>
        <v/>
      </c>
      <c r="X49" s="22">
        <f>IF(G49="",0,IFERROR(MATCH(G49,Months,0),0))</f>
        <v/>
      </c>
      <c r="Y49" s="22">
        <f>IF(H49="",0,IFERROR(MATCH(H49,Months,0),0))</f>
        <v/>
      </c>
      <c r="Z49" s="22">
        <f>IF($A49="",0,IF(D49="Seasonal",IF(X49&gt;0,1,0),IF(AND(OR(D49="",D49="Interval"),ISNUMBER(E49),OR(F49="Days",F49="Weeks",F49="Months",F49="Years")),IF(E49&gt;=1,1,0),0)))</f>
        <v/>
      </c>
      <c r="AA49" s="7">
        <f>IF(O49&gt;0,O49,EOMONTH(AsOf,-2))</f>
        <v/>
      </c>
      <c r="AB49" s="7">
        <f>IF(OR(Z49=0,X49=0),"",DATE(YEAR(AA49)+(DATE(YEAR(AA49),X49-1,1)&lt;=AA49)+(DATE(YEAR(AA49)+1,X49-1,1)&lt;=AA49),X49+1,0))</f>
        <v/>
      </c>
      <c r="AC49" s="7">
        <f>IF(OR(Z49=0,Y49=0),"",DATE(YEAR(AA49)+(DATE(YEAR(AA49),Y49-1,1)&lt;=AA49)+(DATE(YEAR(AA49)+1,Y49-1,1)&lt;=AA49),Y49+1,0))</f>
        <v/>
      </c>
    </row>
    <row r="50">
      <c r="A50" s="10" t="n"/>
      <c r="B50" s="10" t="n"/>
      <c r="C50" s="10" t="n"/>
      <c r="D50" s="10" t="n"/>
      <c r="E50" s="8" t="n"/>
      <c r="F50" s="10" t="n"/>
      <c r="G50" s="10" t="n"/>
      <c r="H50" s="10" t="n"/>
      <c r="I50" s="24" t="n"/>
      <c r="J50" s="10" t="n"/>
      <c r="K50" s="6" t="n"/>
      <c r="L50" s="10" t="n"/>
      <c r="M50" s="25" t="n"/>
      <c r="N50" s="20">
        <f>IF($A50="","",SUMPRODUCT(MAX((LTask=$A50)*(LDate&lt;=AsOf)*LDate)))</f>
        <v/>
      </c>
      <c r="O50" s="20">
        <f>IF($A50="",0,MAX(N(K50),N50))</f>
        <v/>
      </c>
      <c r="P50" s="22">
        <f>IF($A50="","",COUNTIFS(LTask,$A50,LDate,"&lt;="&amp;AsOf,LDate,"&gt;0"))</f>
        <v/>
      </c>
      <c r="Q50" s="26">
        <f>IF($A50="",0,SUMIFS(LCost,LTask,$A50,LDate,"&lt;="&amp;AsOf,LDate,"&gt;0"))</f>
        <v/>
      </c>
      <c r="R50" s="21">
        <f>IF($A50="","",IF(I50&lt;&gt;"",I50,IF(P50&gt;0,Q50/P50,0)))</f>
        <v/>
      </c>
      <c r="S50" s="7">
        <f>IF(Z50=0,"",IF(D50="Seasonal",IF(Y50&gt;0,MIN(AB50,AC50),AB50),IF(O50=0,AsOf,IF(F50="Days",O50+E50,IF(F50="Weeks",O50+7*E50,IF(F50="Months",EDATE(O50,E50),EDATE(O50,12*E50)))))))</f>
        <v/>
      </c>
      <c r="T50" s="19">
        <f>IF(S50="","",S50-AsOf)</f>
        <v/>
      </c>
      <c r="U50" s="14">
        <f>IF($A50="","",IF(L50="No","Paused",IF(Z50=0,"Fix schedule",IF(AND(D50&lt;&gt;"Seasonal",O50=0),"Not logged yet",IF(T50&lt;0,"Overdue",IF(T50&lt;=DueSoon,"Due soon","Scheduled"))))))</f>
        <v/>
      </c>
      <c r="V50" s="27">
        <f>IF(OR(U50="Overdue",U50="Due soon",U50="Not logged yet"),S50+ROW()/100000,"")</f>
        <v/>
      </c>
      <c r="W50" s="28">
        <f>IF($A50="","",IF(COUNTIF(TName,$A50)&gt;1,"Duplicate task name",IF(AND(C50&lt;&gt;"",COUNTIF(AName,C50)=0),"Appliance not on Appliances",IF(AND(B50&lt;&gt;"",COUNTIF(Areas,B50)=0),"Area not on Settings list",""))))</f>
        <v/>
      </c>
      <c r="X50" s="22">
        <f>IF(G50="",0,IFERROR(MATCH(G50,Months,0),0))</f>
        <v/>
      </c>
      <c r="Y50" s="22">
        <f>IF(H50="",0,IFERROR(MATCH(H50,Months,0),0))</f>
        <v/>
      </c>
      <c r="Z50" s="22">
        <f>IF($A50="",0,IF(D50="Seasonal",IF(X50&gt;0,1,0),IF(AND(OR(D50="",D50="Interval"),ISNUMBER(E50),OR(F50="Days",F50="Weeks",F50="Months",F50="Years")),IF(E50&gt;=1,1,0),0)))</f>
        <v/>
      </c>
      <c r="AA50" s="7">
        <f>IF(O50&gt;0,O50,EOMONTH(AsOf,-2))</f>
        <v/>
      </c>
      <c r="AB50" s="7">
        <f>IF(OR(Z50=0,X50=0),"",DATE(YEAR(AA50)+(DATE(YEAR(AA50),X50-1,1)&lt;=AA50)+(DATE(YEAR(AA50)+1,X50-1,1)&lt;=AA50),X50+1,0))</f>
        <v/>
      </c>
      <c r="AC50" s="7">
        <f>IF(OR(Z50=0,Y50=0),"",DATE(YEAR(AA50)+(DATE(YEAR(AA50),Y50-1,1)&lt;=AA50)+(DATE(YEAR(AA50)+1,Y50-1,1)&lt;=AA50),Y50+1,0))</f>
        <v/>
      </c>
    </row>
    <row r="51">
      <c r="A51" s="10" t="n"/>
      <c r="B51" s="10" t="n"/>
      <c r="C51" s="10" t="n"/>
      <c r="D51" s="10" t="n"/>
      <c r="E51" s="8" t="n"/>
      <c r="F51" s="10" t="n"/>
      <c r="G51" s="10" t="n"/>
      <c r="H51" s="10" t="n"/>
      <c r="I51" s="24" t="n"/>
      <c r="J51" s="10" t="n"/>
      <c r="K51" s="6" t="n"/>
      <c r="L51" s="10" t="n"/>
      <c r="M51" s="25" t="n"/>
      <c r="N51" s="20">
        <f>IF($A51="","",SUMPRODUCT(MAX((LTask=$A51)*(LDate&lt;=AsOf)*LDate)))</f>
        <v/>
      </c>
      <c r="O51" s="20">
        <f>IF($A51="",0,MAX(N(K51),N51))</f>
        <v/>
      </c>
      <c r="P51" s="22">
        <f>IF($A51="","",COUNTIFS(LTask,$A51,LDate,"&lt;="&amp;AsOf,LDate,"&gt;0"))</f>
        <v/>
      </c>
      <c r="Q51" s="26">
        <f>IF($A51="",0,SUMIFS(LCost,LTask,$A51,LDate,"&lt;="&amp;AsOf,LDate,"&gt;0"))</f>
        <v/>
      </c>
      <c r="R51" s="21">
        <f>IF($A51="","",IF(I51&lt;&gt;"",I51,IF(P51&gt;0,Q51/P51,0)))</f>
        <v/>
      </c>
      <c r="S51" s="7">
        <f>IF(Z51=0,"",IF(D51="Seasonal",IF(Y51&gt;0,MIN(AB51,AC51),AB51),IF(O51=0,AsOf,IF(F51="Days",O51+E51,IF(F51="Weeks",O51+7*E51,IF(F51="Months",EDATE(O51,E51),EDATE(O51,12*E51)))))))</f>
        <v/>
      </c>
      <c r="T51" s="19">
        <f>IF(S51="","",S51-AsOf)</f>
        <v/>
      </c>
      <c r="U51" s="14">
        <f>IF($A51="","",IF(L51="No","Paused",IF(Z51=0,"Fix schedule",IF(AND(D51&lt;&gt;"Seasonal",O51=0),"Not logged yet",IF(T51&lt;0,"Overdue",IF(T51&lt;=DueSoon,"Due soon","Scheduled"))))))</f>
        <v/>
      </c>
      <c r="V51" s="27">
        <f>IF(OR(U51="Overdue",U51="Due soon",U51="Not logged yet"),S51+ROW()/100000,"")</f>
        <v/>
      </c>
      <c r="W51" s="28">
        <f>IF($A51="","",IF(COUNTIF(TName,$A51)&gt;1,"Duplicate task name",IF(AND(C51&lt;&gt;"",COUNTIF(AName,C51)=0),"Appliance not on Appliances",IF(AND(B51&lt;&gt;"",COUNTIF(Areas,B51)=0),"Area not on Settings list",""))))</f>
        <v/>
      </c>
      <c r="X51" s="22">
        <f>IF(G51="",0,IFERROR(MATCH(G51,Months,0),0))</f>
        <v/>
      </c>
      <c r="Y51" s="22">
        <f>IF(H51="",0,IFERROR(MATCH(H51,Months,0),0))</f>
        <v/>
      </c>
      <c r="Z51" s="22">
        <f>IF($A51="",0,IF(D51="Seasonal",IF(X51&gt;0,1,0),IF(AND(OR(D51="",D51="Interval"),ISNUMBER(E51),OR(F51="Days",F51="Weeks",F51="Months",F51="Years")),IF(E51&gt;=1,1,0),0)))</f>
        <v/>
      </c>
      <c r="AA51" s="7">
        <f>IF(O51&gt;0,O51,EOMONTH(AsOf,-2))</f>
        <v/>
      </c>
      <c r="AB51" s="7">
        <f>IF(OR(Z51=0,X51=0),"",DATE(YEAR(AA51)+(DATE(YEAR(AA51),X51-1,1)&lt;=AA51)+(DATE(YEAR(AA51)+1,X51-1,1)&lt;=AA51),X51+1,0))</f>
        <v/>
      </c>
      <c r="AC51" s="7">
        <f>IF(OR(Z51=0,Y51=0),"",DATE(YEAR(AA51)+(DATE(YEAR(AA51),Y51-1,1)&lt;=AA51)+(DATE(YEAR(AA51)+1,Y51-1,1)&lt;=AA51),Y51+1,0))</f>
        <v/>
      </c>
    </row>
    <row r="52">
      <c r="A52" s="10" t="n"/>
      <c r="B52" s="10" t="n"/>
      <c r="C52" s="10" t="n"/>
      <c r="D52" s="10" t="n"/>
      <c r="E52" s="8" t="n"/>
      <c r="F52" s="10" t="n"/>
      <c r="G52" s="10" t="n"/>
      <c r="H52" s="10" t="n"/>
      <c r="I52" s="24" t="n"/>
      <c r="J52" s="10" t="n"/>
      <c r="K52" s="6" t="n"/>
      <c r="L52" s="10" t="n"/>
      <c r="M52" s="25" t="n"/>
      <c r="N52" s="20">
        <f>IF($A52="","",SUMPRODUCT(MAX((LTask=$A52)*(LDate&lt;=AsOf)*LDate)))</f>
        <v/>
      </c>
      <c r="O52" s="20">
        <f>IF($A52="",0,MAX(N(K52),N52))</f>
        <v/>
      </c>
      <c r="P52" s="22">
        <f>IF($A52="","",COUNTIFS(LTask,$A52,LDate,"&lt;="&amp;AsOf,LDate,"&gt;0"))</f>
        <v/>
      </c>
      <c r="Q52" s="26">
        <f>IF($A52="",0,SUMIFS(LCost,LTask,$A52,LDate,"&lt;="&amp;AsOf,LDate,"&gt;0"))</f>
        <v/>
      </c>
      <c r="R52" s="21">
        <f>IF($A52="","",IF(I52&lt;&gt;"",I52,IF(P52&gt;0,Q52/P52,0)))</f>
        <v/>
      </c>
      <c r="S52" s="7">
        <f>IF(Z52=0,"",IF(D52="Seasonal",IF(Y52&gt;0,MIN(AB52,AC52),AB52),IF(O52=0,AsOf,IF(F52="Days",O52+E52,IF(F52="Weeks",O52+7*E52,IF(F52="Months",EDATE(O52,E52),EDATE(O52,12*E52)))))))</f>
        <v/>
      </c>
      <c r="T52" s="19">
        <f>IF(S52="","",S52-AsOf)</f>
        <v/>
      </c>
      <c r="U52" s="14">
        <f>IF($A52="","",IF(L52="No","Paused",IF(Z52=0,"Fix schedule",IF(AND(D52&lt;&gt;"Seasonal",O52=0),"Not logged yet",IF(T52&lt;0,"Overdue",IF(T52&lt;=DueSoon,"Due soon","Scheduled"))))))</f>
        <v/>
      </c>
      <c r="V52" s="27">
        <f>IF(OR(U52="Overdue",U52="Due soon",U52="Not logged yet"),S52+ROW()/100000,"")</f>
        <v/>
      </c>
      <c r="W52" s="28">
        <f>IF($A52="","",IF(COUNTIF(TName,$A52)&gt;1,"Duplicate task name",IF(AND(C52&lt;&gt;"",COUNTIF(AName,C52)=0),"Appliance not on Appliances",IF(AND(B52&lt;&gt;"",COUNTIF(Areas,B52)=0),"Area not on Settings list",""))))</f>
        <v/>
      </c>
      <c r="X52" s="22">
        <f>IF(G52="",0,IFERROR(MATCH(G52,Months,0),0))</f>
        <v/>
      </c>
      <c r="Y52" s="22">
        <f>IF(H52="",0,IFERROR(MATCH(H52,Months,0),0))</f>
        <v/>
      </c>
      <c r="Z52" s="22">
        <f>IF($A52="",0,IF(D52="Seasonal",IF(X52&gt;0,1,0),IF(AND(OR(D52="",D52="Interval"),ISNUMBER(E52),OR(F52="Days",F52="Weeks",F52="Months",F52="Years")),IF(E52&gt;=1,1,0),0)))</f>
        <v/>
      </c>
      <c r="AA52" s="7">
        <f>IF(O52&gt;0,O52,EOMONTH(AsOf,-2))</f>
        <v/>
      </c>
      <c r="AB52" s="7">
        <f>IF(OR(Z52=0,X52=0),"",DATE(YEAR(AA52)+(DATE(YEAR(AA52),X52-1,1)&lt;=AA52)+(DATE(YEAR(AA52)+1,X52-1,1)&lt;=AA52),X52+1,0))</f>
        <v/>
      </c>
      <c r="AC52" s="7">
        <f>IF(OR(Z52=0,Y52=0),"",DATE(YEAR(AA52)+(DATE(YEAR(AA52),Y52-1,1)&lt;=AA52)+(DATE(YEAR(AA52)+1,Y52-1,1)&lt;=AA52),Y52+1,0))</f>
        <v/>
      </c>
    </row>
    <row r="53">
      <c r="A53" s="10" t="n"/>
      <c r="B53" s="10" t="n"/>
      <c r="C53" s="10" t="n"/>
      <c r="D53" s="10" t="n"/>
      <c r="E53" s="8" t="n"/>
      <c r="F53" s="10" t="n"/>
      <c r="G53" s="10" t="n"/>
      <c r="H53" s="10" t="n"/>
      <c r="I53" s="24" t="n"/>
      <c r="J53" s="10" t="n"/>
      <c r="K53" s="6" t="n"/>
      <c r="L53" s="10" t="n"/>
      <c r="M53" s="25" t="n"/>
      <c r="N53" s="20">
        <f>IF($A53="","",SUMPRODUCT(MAX((LTask=$A53)*(LDate&lt;=AsOf)*LDate)))</f>
        <v/>
      </c>
      <c r="O53" s="20">
        <f>IF($A53="",0,MAX(N(K53),N53))</f>
        <v/>
      </c>
      <c r="P53" s="22">
        <f>IF($A53="","",COUNTIFS(LTask,$A53,LDate,"&lt;="&amp;AsOf,LDate,"&gt;0"))</f>
        <v/>
      </c>
      <c r="Q53" s="26">
        <f>IF($A53="",0,SUMIFS(LCost,LTask,$A53,LDate,"&lt;="&amp;AsOf,LDate,"&gt;0"))</f>
        <v/>
      </c>
      <c r="R53" s="21">
        <f>IF($A53="","",IF(I53&lt;&gt;"",I53,IF(P53&gt;0,Q53/P53,0)))</f>
        <v/>
      </c>
      <c r="S53" s="7">
        <f>IF(Z53=0,"",IF(D53="Seasonal",IF(Y53&gt;0,MIN(AB53,AC53),AB53),IF(O53=0,AsOf,IF(F53="Days",O53+E53,IF(F53="Weeks",O53+7*E53,IF(F53="Months",EDATE(O53,E53),EDATE(O53,12*E53)))))))</f>
        <v/>
      </c>
      <c r="T53" s="19">
        <f>IF(S53="","",S53-AsOf)</f>
        <v/>
      </c>
      <c r="U53" s="14">
        <f>IF($A53="","",IF(L53="No","Paused",IF(Z53=0,"Fix schedule",IF(AND(D53&lt;&gt;"Seasonal",O53=0),"Not logged yet",IF(T53&lt;0,"Overdue",IF(T53&lt;=DueSoon,"Due soon","Scheduled"))))))</f>
        <v/>
      </c>
      <c r="V53" s="27">
        <f>IF(OR(U53="Overdue",U53="Due soon",U53="Not logged yet"),S53+ROW()/100000,"")</f>
        <v/>
      </c>
      <c r="W53" s="28">
        <f>IF($A53="","",IF(COUNTIF(TName,$A53)&gt;1,"Duplicate task name",IF(AND(C53&lt;&gt;"",COUNTIF(AName,C53)=0),"Appliance not on Appliances",IF(AND(B53&lt;&gt;"",COUNTIF(Areas,B53)=0),"Area not on Settings list",""))))</f>
        <v/>
      </c>
      <c r="X53" s="22">
        <f>IF(G53="",0,IFERROR(MATCH(G53,Months,0),0))</f>
        <v/>
      </c>
      <c r="Y53" s="22">
        <f>IF(H53="",0,IFERROR(MATCH(H53,Months,0),0))</f>
        <v/>
      </c>
      <c r="Z53" s="22">
        <f>IF($A53="",0,IF(D53="Seasonal",IF(X53&gt;0,1,0),IF(AND(OR(D53="",D53="Interval"),ISNUMBER(E53),OR(F53="Days",F53="Weeks",F53="Months",F53="Years")),IF(E53&gt;=1,1,0),0)))</f>
        <v/>
      </c>
      <c r="AA53" s="7">
        <f>IF(O53&gt;0,O53,EOMONTH(AsOf,-2))</f>
        <v/>
      </c>
      <c r="AB53" s="7">
        <f>IF(OR(Z53=0,X53=0),"",DATE(YEAR(AA53)+(DATE(YEAR(AA53),X53-1,1)&lt;=AA53)+(DATE(YEAR(AA53)+1,X53-1,1)&lt;=AA53),X53+1,0))</f>
        <v/>
      </c>
      <c r="AC53" s="7">
        <f>IF(OR(Z53=0,Y53=0),"",DATE(YEAR(AA53)+(DATE(YEAR(AA53),Y53-1,1)&lt;=AA53)+(DATE(YEAR(AA53)+1,Y53-1,1)&lt;=AA53),Y53+1,0))</f>
        <v/>
      </c>
    </row>
    <row r="54">
      <c r="A54" s="10" t="n"/>
      <c r="B54" s="10" t="n"/>
      <c r="C54" s="10" t="n"/>
      <c r="D54" s="10" t="n"/>
      <c r="E54" s="8" t="n"/>
      <c r="F54" s="10" t="n"/>
      <c r="G54" s="10" t="n"/>
      <c r="H54" s="10" t="n"/>
      <c r="I54" s="24" t="n"/>
      <c r="J54" s="10" t="n"/>
      <c r="K54" s="6" t="n"/>
      <c r="L54" s="10" t="n"/>
      <c r="M54" s="25" t="n"/>
      <c r="N54" s="20">
        <f>IF($A54="","",SUMPRODUCT(MAX((LTask=$A54)*(LDate&lt;=AsOf)*LDate)))</f>
        <v/>
      </c>
      <c r="O54" s="20">
        <f>IF($A54="",0,MAX(N(K54),N54))</f>
        <v/>
      </c>
      <c r="P54" s="22">
        <f>IF($A54="","",COUNTIFS(LTask,$A54,LDate,"&lt;="&amp;AsOf,LDate,"&gt;0"))</f>
        <v/>
      </c>
      <c r="Q54" s="26">
        <f>IF($A54="",0,SUMIFS(LCost,LTask,$A54,LDate,"&lt;="&amp;AsOf,LDate,"&gt;0"))</f>
        <v/>
      </c>
      <c r="R54" s="21">
        <f>IF($A54="","",IF(I54&lt;&gt;"",I54,IF(P54&gt;0,Q54/P54,0)))</f>
        <v/>
      </c>
      <c r="S54" s="7">
        <f>IF(Z54=0,"",IF(D54="Seasonal",IF(Y54&gt;0,MIN(AB54,AC54),AB54),IF(O54=0,AsOf,IF(F54="Days",O54+E54,IF(F54="Weeks",O54+7*E54,IF(F54="Months",EDATE(O54,E54),EDATE(O54,12*E54)))))))</f>
        <v/>
      </c>
      <c r="T54" s="19">
        <f>IF(S54="","",S54-AsOf)</f>
        <v/>
      </c>
      <c r="U54" s="14">
        <f>IF($A54="","",IF(L54="No","Paused",IF(Z54=0,"Fix schedule",IF(AND(D54&lt;&gt;"Seasonal",O54=0),"Not logged yet",IF(T54&lt;0,"Overdue",IF(T54&lt;=DueSoon,"Due soon","Scheduled"))))))</f>
        <v/>
      </c>
      <c r="V54" s="27">
        <f>IF(OR(U54="Overdue",U54="Due soon",U54="Not logged yet"),S54+ROW()/100000,"")</f>
        <v/>
      </c>
      <c r="W54" s="28">
        <f>IF($A54="","",IF(COUNTIF(TName,$A54)&gt;1,"Duplicate task name",IF(AND(C54&lt;&gt;"",COUNTIF(AName,C54)=0),"Appliance not on Appliances",IF(AND(B54&lt;&gt;"",COUNTIF(Areas,B54)=0),"Area not on Settings list",""))))</f>
        <v/>
      </c>
      <c r="X54" s="22">
        <f>IF(G54="",0,IFERROR(MATCH(G54,Months,0),0))</f>
        <v/>
      </c>
      <c r="Y54" s="22">
        <f>IF(H54="",0,IFERROR(MATCH(H54,Months,0),0))</f>
        <v/>
      </c>
      <c r="Z54" s="22">
        <f>IF($A54="",0,IF(D54="Seasonal",IF(X54&gt;0,1,0),IF(AND(OR(D54="",D54="Interval"),ISNUMBER(E54),OR(F54="Days",F54="Weeks",F54="Months",F54="Years")),IF(E54&gt;=1,1,0),0)))</f>
        <v/>
      </c>
      <c r="AA54" s="7">
        <f>IF(O54&gt;0,O54,EOMONTH(AsOf,-2))</f>
        <v/>
      </c>
      <c r="AB54" s="7">
        <f>IF(OR(Z54=0,X54=0),"",DATE(YEAR(AA54)+(DATE(YEAR(AA54),X54-1,1)&lt;=AA54)+(DATE(YEAR(AA54)+1,X54-1,1)&lt;=AA54),X54+1,0))</f>
        <v/>
      </c>
      <c r="AC54" s="7">
        <f>IF(OR(Z54=0,Y54=0),"",DATE(YEAR(AA54)+(DATE(YEAR(AA54),Y54-1,1)&lt;=AA54)+(DATE(YEAR(AA54)+1,Y54-1,1)&lt;=AA54),Y54+1,0))</f>
        <v/>
      </c>
    </row>
    <row r="55">
      <c r="A55" s="10" t="n"/>
      <c r="B55" s="10" t="n"/>
      <c r="C55" s="10" t="n"/>
      <c r="D55" s="10" t="n"/>
      <c r="E55" s="8" t="n"/>
      <c r="F55" s="10" t="n"/>
      <c r="G55" s="10" t="n"/>
      <c r="H55" s="10" t="n"/>
      <c r="I55" s="24" t="n"/>
      <c r="J55" s="10" t="n"/>
      <c r="K55" s="6" t="n"/>
      <c r="L55" s="10" t="n"/>
      <c r="M55" s="25" t="n"/>
      <c r="N55" s="20">
        <f>IF($A55="","",SUMPRODUCT(MAX((LTask=$A55)*(LDate&lt;=AsOf)*LDate)))</f>
        <v/>
      </c>
      <c r="O55" s="20">
        <f>IF($A55="",0,MAX(N(K55),N55))</f>
        <v/>
      </c>
      <c r="P55" s="22">
        <f>IF($A55="","",COUNTIFS(LTask,$A55,LDate,"&lt;="&amp;AsOf,LDate,"&gt;0"))</f>
        <v/>
      </c>
      <c r="Q55" s="26">
        <f>IF($A55="",0,SUMIFS(LCost,LTask,$A55,LDate,"&lt;="&amp;AsOf,LDate,"&gt;0"))</f>
        <v/>
      </c>
      <c r="R55" s="21">
        <f>IF($A55="","",IF(I55&lt;&gt;"",I55,IF(P55&gt;0,Q55/P55,0)))</f>
        <v/>
      </c>
      <c r="S55" s="7">
        <f>IF(Z55=0,"",IF(D55="Seasonal",IF(Y55&gt;0,MIN(AB55,AC55),AB55),IF(O55=0,AsOf,IF(F55="Days",O55+E55,IF(F55="Weeks",O55+7*E55,IF(F55="Months",EDATE(O55,E55),EDATE(O55,12*E55)))))))</f>
        <v/>
      </c>
      <c r="T55" s="19">
        <f>IF(S55="","",S55-AsOf)</f>
        <v/>
      </c>
      <c r="U55" s="14">
        <f>IF($A55="","",IF(L55="No","Paused",IF(Z55=0,"Fix schedule",IF(AND(D55&lt;&gt;"Seasonal",O55=0),"Not logged yet",IF(T55&lt;0,"Overdue",IF(T55&lt;=DueSoon,"Due soon","Scheduled"))))))</f>
        <v/>
      </c>
      <c r="V55" s="27">
        <f>IF(OR(U55="Overdue",U55="Due soon",U55="Not logged yet"),S55+ROW()/100000,"")</f>
        <v/>
      </c>
      <c r="W55" s="28">
        <f>IF($A55="","",IF(COUNTIF(TName,$A55)&gt;1,"Duplicate task name",IF(AND(C55&lt;&gt;"",COUNTIF(AName,C55)=0),"Appliance not on Appliances",IF(AND(B55&lt;&gt;"",COUNTIF(Areas,B55)=0),"Area not on Settings list",""))))</f>
        <v/>
      </c>
      <c r="X55" s="22">
        <f>IF(G55="",0,IFERROR(MATCH(G55,Months,0),0))</f>
        <v/>
      </c>
      <c r="Y55" s="22">
        <f>IF(H55="",0,IFERROR(MATCH(H55,Months,0),0))</f>
        <v/>
      </c>
      <c r="Z55" s="22">
        <f>IF($A55="",0,IF(D55="Seasonal",IF(X55&gt;0,1,0),IF(AND(OR(D55="",D55="Interval"),ISNUMBER(E55),OR(F55="Days",F55="Weeks",F55="Months",F55="Years")),IF(E55&gt;=1,1,0),0)))</f>
        <v/>
      </c>
      <c r="AA55" s="7">
        <f>IF(O55&gt;0,O55,EOMONTH(AsOf,-2))</f>
        <v/>
      </c>
      <c r="AB55" s="7">
        <f>IF(OR(Z55=0,X55=0),"",DATE(YEAR(AA55)+(DATE(YEAR(AA55),X55-1,1)&lt;=AA55)+(DATE(YEAR(AA55)+1,X55-1,1)&lt;=AA55),X55+1,0))</f>
        <v/>
      </c>
      <c r="AC55" s="7">
        <f>IF(OR(Z55=0,Y55=0),"",DATE(YEAR(AA55)+(DATE(YEAR(AA55),Y55-1,1)&lt;=AA55)+(DATE(YEAR(AA55)+1,Y55-1,1)&lt;=AA55),Y55+1,0))</f>
        <v/>
      </c>
    </row>
    <row r="56">
      <c r="A56" s="10" t="n"/>
      <c r="B56" s="10" t="n"/>
      <c r="C56" s="10" t="n"/>
      <c r="D56" s="10" t="n"/>
      <c r="E56" s="8" t="n"/>
      <c r="F56" s="10" t="n"/>
      <c r="G56" s="10" t="n"/>
      <c r="H56" s="10" t="n"/>
      <c r="I56" s="24" t="n"/>
      <c r="J56" s="10" t="n"/>
      <c r="K56" s="6" t="n"/>
      <c r="L56" s="10" t="n"/>
      <c r="M56" s="25" t="n"/>
      <c r="N56" s="20">
        <f>IF($A56="","",SUMPRODUCT(MAX((LTask=$A56)*(LDate&lt;=AsOf)*LDate)))</f>
        <v/>
      </c>
      <c r="O56" s="20">
        <f>IF($A56="",0,MAX(N(K56),N56))</f>
        <v/>
      </c>
      <c r="P56" s="22">
        <f>IF($A56="","",COUNTIFS(LTask,$A56,LDate,"&lt;="&amp;AsOf,LDate,"&gt;0"))</f>
        <v/>
      </c>
      <c r="Q56" s="26">
        <f>IF($A56="",0,SUMIFS(LCost,LTask,$A56,LDate,"&lt;="&amp;AsOf,LDate,"&gt;0"))</f>
        <v/>
      </c>
      <c r="R56" s="21">
        <f>IF($A56="","",IF(I56&lt;&gt;"",I56,IF(P56&gt;0,Q56/P56,0)))</f>
        <v/>
      </c>
      <c r="S56" s="7">
        <f>IF(Z56=0,"",IF(D56="Seasonal",IF(Y56&gt;0,MIN(AB56,AC56),AB56),IF(O56=0,AsOf,IF(F56="Days",O56+E56,IF(F56="Weeks",O56+7*E56,IF(F56="Months",EDATE(O56,E56),EDATE(O56,12*E56)))))))</f>
        <v/>
      </c>
      <c r="T56" s="19">
        <f>IF(S56="","",S56-AsOf)</f>
        <v/>
      </c>
      <c r="U56" s="14">
        <f>IF($A56="","",IF(L56="No","Paused",IF(Z56=0,"Fix schedule",IF(AND(D56&lt;&gt;"Seasonal",O56=0),"Not logged yet",IF(T56&lt;0,"Overdue",IF(T56&lt;=DueSoon,"Due soon","Scheduled"))))))</f>
        <v/>
      </c>
      <c r="V56" s="27">
        <f>IF(OR(U56="Overdue",U56="Due soon",U56="Not logged yet"),S56+ROW()/100000,"")</f>
        <v/>
      </c>
      <c r="W56" s="28">
        <f>IF($A56="","",IF(COUNTIF(TName,$A56)&gt;1,"Duplicate task name",IF(AND(C56&lt;&gt;"",COUNTIF(AName,C56)=0),"Appliance not on Appliances",IF(AND(B56&lt;&gt;"",COUNTIF(Areas,B56)=0),"Area not on Settings list",""))))</f>
        <v/>
      </c>
      <c r="X56" s="22">
        <f>IF(G56="",0,IFERROR(MATCH(G56,Months,0),0))</f>
        <v/>
      </c>
      <c r="Y56" s="22">
        <f>IF(H56="",0,IFERROR(MATCH(H56,Months,0),0))</f>
        <v/>
      </c>
      <c r="Z56" s="22">
        <f>IF($A56="",0,IF(D56="Seasonal",IF(X56&gt;0,1,0),IF(AND(OR(D56="",D56="Interval"),ISNUMBER(E56),OR(F56="Days",F56="Weeks",F56="Months",F56="Years")),IF(E56&gt;=1,1,0),0)))</f>
        <v/>
      </c>
      <c r="AA56" s="7">
        <f>IF(O56&gt;0,O56,EOMONTH(AsOf,-2))</f>
        <v/>
      </c>
      <c r="AB56" s="7">
        <f>IF(OR(Z56=0,X56=0),"",DATE(YEAR(AA56)+(DATE(YEAR(AA56),X56-1,1)&lt;=AA56)+(DATE(YEAR(AA56)+1,X56-1,1)&lt;=AA56),X56+1,0))</f>
        <v/>
      </c>
      <c r="AC56" s="7">
        <f>IF(OR(Z56=0,Y56=0),"",DATE(YEAR(AA56)+(DATE(YEAR(AA56),Y56-1,1)&lt;=AA56)+(DATE(YEAR(AA56)+1,Y56-1,1)&lt;=AA56),Y56+1,0))</f>
        <v/>
      </c>
    </row>
    <row r="57">
      <c r="A57" s="10" t="n"/>
      <c r="B57" s="10" t="n"/>
      <c r="C57" s="10" t="n"/>
      <c r="D57" s="10" t="n"/>
      <c r="E57" s="8" t="n"/>
      <c r="F57" s="10" t="n"/>
      <c r="G57" s="10" t="n"/>
      <c r="H57" s="10" t="n"/>
      <c r="I57" s="24" t="n"/>
      <c r="J57" s="10" t="n"/>
      <c r="K57" s="6" t="n"/>
      <c r="L57" s="10" t="n"/>
      <c r="M57" s="25" t="n"/>
      <c r="N57" s="20">
        <f>IF($A57="","",SUMPRODUCT(MAX((LTask=$A57)*(LDate&lt;=AsOf)*LDate)))</f>
        <v/>
      </c>
      <c r="O57" s="20">
        <f>IF($A57="",0,MAX(N(K57),N57))</f>
        <v/>
      </c>
      <c r="P57" s="22">
        <f>IF($A57="","",COUNTIFS(LTask,$A57,LDate,"&lt;="&amp;AsOf,LDate,"&gt;0"))</f>
        <v/>
      </c>
      <c r="Q57" s="26">
        <f>IF($A57="",0,SUMIFS(LCost,LTask,$A57,LDate,"&lt;="&amp;AsOf,LDate,"&gt;0"))</f>
        <v/>
      </c>
      <c r="R57" s="21">
        <f>IF($A57="","",IF(I57&lt;&gt;"",I57,IF(P57&gt;0,Q57/P57,0)))</f>
        <v/>
      </c>
      <c r="S57" s="7">
        <f>IF(Z57=0,"",IF(D57="Seasonal",IF(Y57&gt;0,MIN(AB57,AC57),AB57),IF(O57=0,AsOf,IF(F57="Days",O57+E57,IF(F57="Weeks",O57+7*E57,IF(F57="Months",EDATE(O57,E57),EDATE(O57,12*E57)))))))</f>
        <v/>
      </c>
      <c r="T57" s="19">
        <f>IF(S57="","",S57-AsOf)</f>
        <v/>
      </c>
      <c r="U57" s="14">
        <f>IF($A57="","",IF(L57="No","Paused",IF(Z57=0,"Fix schedule",IF(AND(D57&lt;&gt;"Seasonal",O57=0),"Not logged yet",IF(T57&lt;0,"Overdue",IF(T57&lt;=DueSoon,"Due soon","Scheduled"))))))</f>
        <v/>
      </c>
      <c r="V57" s="27">
        <f>IF(OR(U57="Overdue",U57="Due soon",U57="Not logged yet"),S57+ROW()/100000,"")</f>
        <v/>
      </c>
      <c r="W57" s="28">
        <f>IF($A57="","",IF(COUNTIF(TName,$A57)&gt;1,"Duplicate task name",IF(AND(C57&lt;&gt;"",COUNTIF(AName,C57)=0),"Appliance not on Appliances",IF(AND(B57&lt;&gt;"",COUNTIF(Areas,B57)=0),"Area not on Settings list",""))))</f>
        <v/>
      </c>
      <c r="X57" s="22">
        <f>IF(G57="",0,IFERROR(MATCH(G57,Months,0),0))</f>
        <v/>
      </c>
      <c r="Y57" s="22">
        <f>IF(H57="",0,IFERROR(MATCH(H57,Months,0),0))</f>
        <v/>
      </c>
      <c r="Z57" s="22">
        <f>IF($A57="",0,IF(D57="Seasonal",IF(X57&gt;0,1,0),IF(AND(OR(D57="",D57="Interval"),ISNUMBER(E57),OR(F57="Days",F57="Weeks",F57="Months",F57="Years")),IF(E57&gt;=1,1,0),0)))</f>
        <v/>
      </c>
      <c r="AA57" s="7">
        <f>IF(O57&gt;0,O57,EOMONTH(AsOf,-2))</f>
        <v/>
      </c>
      <c r="AB57" s="7">
        <f>IF(OR(Z57=0,X57=0),"",DATE(YEAR(AA57)+(DATE(YEAR(AA57),X57-1,1)&lt;=AA57)+(DATE(YEAR(AA57)+1,X57-1,1)&lt;=AA57),X57+1,0))</f>
        <v/>
      </c>
      <c r="AC57" s="7">
        <f>IF(OR(Z57=0,Y57=0),"",DATE(YEAR(AA57)+(DATE(YEAR(AA57),Y57-1,1)&lt;=AA57)+(DATE(YEAR(AA57)+1,Y57-1,1)&lt;=AA57),Y57+1,0))</f>
        <v/>
      </c>
    </row>
    <row r="58">
      <c r="A58" s="10" t="n"/>
      <c r="B58" s="10" t="n"/>
      <c r="C58" s="10" t="n"/>
      <c r="D58" s="10" t="n"/>
      <c r="E58" s="8" t="n"/>
      <c r="F58" s="10" t="n"/>
      <c r="G58" s="10" t="n"/>
      <c r="H58" s="10" t="n"/>
      <c r="I58" s="24" t="n"/>
      <c r="J58" s="10" t="n"/>
      <c r="K58" s="6" t="n"/>
      <c r="L58" s="10" t="n"/>
      <c r="M58" s="25" t="n"/>
      <c r="N58" s="20">
        <f>IF($A58="","",SUMPRODUCT(MAX((LTask=$A58)*(LDate&lt;=AsOf)*LDate)))</f>
        <v/>
      </c>
      <c r="O58" s="20">
        <f>IF($A58="",0,MAX(N(K58),N58))</f>
        <v/>
      </c>
      <c r="P58" s="22">
        <f>IF($A58="","",COUNTIFS(LTask,$A58,LDate,"&lt;="&amp;AsOf,LDate,"&gt;0"))</f>
        <v/>
      </c>
      <c r="Q58" s="26">
        <f>IF($A58="",0,SUMIFS(LCost,LTask,$A58,LDate,"&lt;="&amp;AsOf,LDate,"&gt;0"))</f>
        <v/>
      </c>
      <c r="R58" s="21">
        <f>IF($A58="","",IF(I58&lt;&gt;"",I58,IF(P58&gt;0,Q58/P58,0)))</f>
        <v/>
      </c>
      <c r="S58" s="7">
        <f>IF(Z58=0,"",IF(D58="Seasonal",IF(Y58&gt;0,MIN(AB58,AC58),AB58),IF(O58=0,AsOf,IF(F58="Days",O58+E58,IF(F58="Weeks",O58+7*E58,IF(F58="Months",EDATE(O58,E58),EDATE(O58,12*E58)))))))</f>
        <v/>
      </c>
      <c r="T58" s="19">
        <f>IF(S58="","",S58-AsOf)</f>
        <v/>
      </c>
      <c r="U58" s="14">
        <f>IF($A58="","",IF(L58="No","Paused",IF(Z58=0,"Fix schedule",IF(AND(D58&lt;&gt;"Seasonal",O58=0),"Not logged yet",IF(T58&lt;0,"Overdue",IF(T58&lt;=DueSoon,"Due soon","Scheduled"))))))</f>
        <v/>
      </c>
      <c r="V58" s="27">
        <f>IF(OR(U58="Overdue",U58="Due soon",U58="Not logged yet"),S58+ROW()/100000,"")</f>
        <v/>
      </c>
      <c r="W58" s="28">
        <f>IF($A58="","",IF(COUNTIF(TName,$A58)&gt;1,"Duplicate task name",IF(AND(C58&lt;&gt;"",COUNTIF(AName,C58)=0),"Appliance not on Appliances",IF(AND(B58&lt;&gt;"",COUNTIF(Areas,B58)=0),"Area not on Settings list",""))))</f>
        <v/>
      </c>
      <c r="X58" s="22">
        <f>IF(G58="",0,IFERROR(MATCH(G58,Months,0),0))</f>
        <v/>
      </c>
      <c r="Y58" s="22">
        <f>IF(H58="",0,IFERROR(MATCH(H58,Months,0),0))</f>
        <v/>
      </c>
      <c r="Z58" s="22">
        <f>IF($A58="",0,IF(D58="Seasonal",IF(X58&gt;0,1,0),IF(AND(OR(D58="",D58="Interval"),ISNUMBER(E58),OR(F58="Days",F58="Weeks",F58="Months",F58="Years")),IF(E58&gt;=1,1,0),0)))</f>
        <v/>
      </c>
      <c r="AA58" s="7">
        <f>IF(O58&gt;0,O58,EOMONTH(AsOf,-2))</f>
        <v/>
      </c>
      <c r="AB58" s="7">
        <f>IF(OR(Z58=0,X58=0),"",DATE(YEAR(AA58)+(DATE(YEAR(AA58),X58-1,1)&lt;=AA58)+(DATE(YEAR(AA58)+1,X58-1,1)&lt;=AA58),X58+1,0))</f>
        <v/>
      </c>
      <c r="AC58" s="7">
        <f>IF(OR(Z58=0,Y58=0),"",DATE(YEAR(AA58)+(DATE(YEAR(AA58),Y58-1,1)&lt;=AA58)+(DATE(YEAR(AA58)+1,Y58-1,1)&lt;=AA58),Y58+1,0))</f>
        <v/>
      </c>
    </row>
    <row r="59">
      <c r="A59" s="10" t="n"/>
      <c r="B59" s="10" t="n"/>
      <c r="C59" s="10" t="n"/>
      <c r="D59" s="10" t="n"/>
      <c r="E59" s="8" t="n"/>
      <c r="F59" s="10" t="n"/>
      <c r="G59" s="10" t="n"/>
      <c r="H59" s="10" t="n"/>
      <c r="I59" s="24" t="n"/>
      <c r="J59" s="10" t="n"/>
      <c r="K59" s="6" t="n"/>
      <c r="L59" s="10" t="n"/>
      <c r="M59" s="25" t="n"/>
      <c r="N59" s="20">
        <f>IF($A59="","",SUMPRODUCT(MAX((LTask=$A59)*(LDate&lt;=AsOf)*LDate)))</f>
        <v/>
      </c>
      <c r="O59" s="20">
        <f>IF($A59="",0,MAX(N(K59),N59))</f>
        <v/>
      </c>
      <c r="P59" s="22">
        <f>IF($A59="","",COUNTIFS(LTask,$A59,LDate,"&lt;="&amp;AsOf,LDate,"&gt;0"))</f>
        <v/>
      </c>
      <c r="Q59" s="26">
        <f>IF($A59="",0,SUMIFS(LCost,LTask,$A59,LDate,"&lt;="&amp;AsOf,LDate,"&gt;0"))</f>
        <v/>
      </c>
      <c r="R59" s="21">
        <f>IF($A59="","",IF(I59&lt;&gt;"",I59,IF(P59&gt;0,Q59/P59,0)))</f>
        <v/>
      </c>
      <c r="S59" s="7">
        <f>IF(Z59=0,"",IF(D59="Seasonal",IF(Y59&gt;0,MIN(AB59,AC59),AB59),IF(O59=0,AsOf,IF(F59="Days",O59+E59,IF(F59="Weeks",O59+7*E59,IF(F59="Months",EDATE(O59,E59),EDATE(O59,12*E59)))))))</f>
        <v/>
      </c>
      <c r="T59" s="19">
        <f>IF(S59="","",S59-AsOf)</f>
        <v/>
      </c>
      <c r="U59" s="14">
        <f>IF($A59="","",IF(L59="No","Paused",IF(Z59=0,"Fix schedule",IF(AND(D59&lt;&gt;"Seasonal",O59=0),"Not logged yet",IF(T59&lt;0,"Overdue",IF(T59&lt;=DueSoon,"Due soon","Scheduled"))))))</f>
        <v/>
      </c>
      <c r="V59" s="27">
        <f>IF(OR(U59="Overdue",U59="Due soon",U59="Not logged yet"),S59+ROW()/100000,"")</f>
        <v/>
      </c>
      <c r="W59" s="28">
        <f>IF($A59="","",IF(COUNTIF(TName,$A59)&gt;1,"Duplicate task name",IF(AND(C59&lt;&gt;"",COUNTIF(AName,C59)=0),"Appliance not on Appliances",IF(AND(B59&lt;&gt;"",COUNTIF(Areas,B59)=0),"Area not on Settings list",""))))</f>
        <v/>
      </c>
      <c r="X59" s="22">
        <f>IF(G59="",0,IFERROR(MATCH(G59,Months,0),0))</f>
        <v/>
      </c>
      <c r="Y59" s="22">
        <f>IF(H59="",0,IFERROR(MATCH(H59,Months,0),0))</f>
        <v/>
      </c>
      <c r="Z59" s="22">
        <f>IF($A59="",0,IF(D59="Seasonal",IF(X59&gt;0,1,0),IF(AND(OR(D59="",D59="Interval"),ISNUMBER(E59),OR(F59="Days",F59="Weeks",F59="Months",F59="Years")),IF(E59&gt;=1,1,0),0)))</f>
        <v/>
      </c>
      <c r="AA59" s="7">
        <f>IF(O59&gt;0,O59,EOMONTH(AsOf,-2))</f>
        <v/>
      </c>
      <c r="AB59" s="7">
        <f>IF(OR(Z59=0,X59=0),"",DATE(YEAR(AA59)+(DATE(YEAR(AA59),X59-1,1)&lt;=AA59)+(DATE(YEAR(AA59)+1,X59-1,1)&lt;=AA59),X59+1,0))</f>
        <v/>
      </c>
      <c r="AC59" s="7">
        <f>IF(OR(Z59=0,Y59=0),"",DATE(YEAR(AA59)+(DATE(YEAR(AA59),Y59-1,1)&lt;=AA59)+(DATE(YEAR(AA59)+1,Y59-1,1)&lt;=AA59),Y59+1,0))</f>
        <v/>
      </c>
    </row>
    <row r="60">
      <c r="A60" s="10" t="n"/>
      <c r="B60" s="10" t="n"/>
      <c r="C60" s="10" t="n"/>
      <c r="D60" s="10" t="n"/>
      <c r="E60" s="8" t="n"/>
      <c r="F60" s="10" t="n"/>
      <c r="G60" s="10" t="n"/>
      <c r="H60" s="10" t="n"/>
      <c r="I60" s="24" t="n"/>
      <c r="J60" s="10" t="n"/>
      <c r="K60" s="6" t="n"/>
      <c r="L60" s="10" t="n"/>
      <c r="M60" s="25" t="n"/>
      <c r="N60" s="20">
        <f>IF($A60="","",SUMPRODUCT(MAX((LTask=$A60)*(LDate&lt;=AsOf)*LDate)))</f>
        <v/>
      </c>
      <c r="O60" s="20">
        <f>IF($A60="",0,MAX(N(K60),N60))</f>
        <v/>
      </c>
      <c r="P60" s="22">
        <f>IF($A60="","",COUNTIFS(LTask,$A60,LDate,"&lt;="&amp;AsOf,LDate,"&gt;0"))</f>
        <v/>
      </c>
      <c r="Q60" s="26">
        <f>IF($A60="",0,SUMIFS(LCost,LTask,$A60,LDate,"&lt;="&amp;AsOf,LDate,"&gt;0"))</f>
        <v/>
      </c>
      <c r="R60" s="21">
        <f>IF($A60="","",IF(I60&lt;&gt;"",I60,IF(P60&gt;0,Q60/P60,0)))</f>
        <v/>
      </c>
      <c r="S60" s="7">
        <f>IF(Z60=0,"",IF(D60="Seasonal",IF(Y60&gt;0,MIN(AB60,AC60),AB60),IF(O60=0,AsOf,IF(F60="Days",O60+E60,IF(F60="Weeks",O60+7*E60,IF(F60="Months",EDATE(O60,E60),EDATE(O60,12*E60)))))))</f>
        <v/>
      </c>
      <c r="T60" s="19">
        <f>IF(S60="","",S60-AsOf)</f>
        <v/>
      </c>
      <c r="U60" s="14">
        <f>IF($A60="","",IF(L60="No","Paused",IF(Z60=0,"Fix schedule",IF(AND(D60&lt;&gt;"Seasonal",O60=0),"Not logged yet",IF(T60&lt;0,"Overdue",IF(T60&lt;=DueSoon,"Due soon","Scheduled"))))))</f>
        <v/>
      </c>
      <c r="V60" s="27">
        <f>IF(OR(U60="Overdue",U60="Due soon",U60="Not logged yet"),S60+ROW()/100000,"")</f>
        <v/>
      </c>
      <c r="W60" s="28">
        <f>IF($A60="","",IF(COUNTIF(TName,$A60)&gt;1,"Duplicate task name",IF(AND(C60&lt;&gt;"",COUNTIF(AName,C60)=0),"Appliance not on Appliances",IF(AND(B60&lt;&gt;"",COUNTIF(Areas,B60)=0),"Area not on Settings list",""))))</f>
        <v/>
      </c>
      <c r="X60" s="22">
        <f>IF(G60="",0,IFERROR(MATCH(G60,Months,0),0))</f>
        <v/>
      </c>
      <c r="Y60" s="22">
        <f>IF(H60="",0,IFERROR(MATCH(H60,Months,0),0))</f>
        <v/>
      </c>
      <c r="Z60" s="22">
        <f>IF($A60="",0,IF(D60="Seasonal",IF(X60&gt;0,1,0),IF(AND(OR(D60="",D60="Interval"),ISNUMBER(E60),OR(F60="Days",F60="Weeks",F60="Months",F60="Years")),IF(E60&gt;=1,1,0),0)))</f>
        <v/>
      </c>
      <c r="AA60" s="7">
        <f>IF(O60&gt;0,O60,EOMONTH(AsOf,-2))</f>
        <v/>
      </c>
      <c r="AB60" s="7">
        <f>IF(OR(Z60=0,X60=0),"",DATE(YEAR(AA60)+(DATE(YEAR(AA60),X60-1,1)&lt;=AA60)+(DATE(YEAR(AA60)+1,X60-1,1)&lt;=AA60),X60+1,0))</f>
        <v/>
      </c>
      <c r="AC60" s="7">
        <f>IF(OR(Z60=0,Y60=0),"",DATE(YEAR(AA60)+(DATE(YEAR(AA60),Y60-1,1)&lt;=AA60)+(DATE(YEAR(AA60)+1,Y60-1,1)&lt;=AA60),Y60+1,0))</f>
        <v/>
      </c>
    </row>
    <row r="61">
      <c r="A61" s="10" t="n"/>
      <c r="B61" s="10" t="n"/>
      <c r="C61" s="10" t="n"/>
      <c r="D61" s="10" t="n"/>
      <c r="E61" s="8" t="n"/>
      <c r="F61" s="10" t="n"/>
      <c r="G61" s="10" t="n"/>
      <c r="H61" s="10" t="n"/>
      <c r="I61" s="24" t="n"/>
      <c r="J61" s="10" t="n"/>
      <c r="K61" s="6" t="n"/>
      <c r="L61" s="10" t="n"/>
      <c r="M61" s="25" t="n"/>
      <c r="N61" s="20">
        <f>IF($A61="","",SUMPRODUCT(MAX((LTask=$A61)*(LDate&lt;=AsOf)*LDate)))</f>
        <v/>
      </c>
      <c r="O61" s="20">
        <f>IF($A61="",0,MAX(N(K61),N61))</f>
        <v/>
      </c>
      <c r="P61" s="22">
        <f>IF($A61="","",COUNTIFS(LTask,$A61,LDate,"&lt;="&amp;AsOf,LDate,"&gt;0"))</f>
        <v/>
      </c>
      <c r="Q61" s="26">
        <f>IF($A61="",0,SUMIFS(LCost,LTask,$A61,LDate,"&lt;="&amp;AsOf,LDate,"&gt;0"))</f>
        <v/>
      </c>
      <c r="R61" s="21">
        <f>IF($A61="","",IF(I61&lt;&gt;"",I61,IF(P61&gt;0,Q61/P61,0)))</f>
        <v/>
      </c>
      <c r="S61" s="7">
        <f>IF(Z61=0,"",IF(D61="Seasonal",IF(Y61&gt;0,MIN(AB61,AC61),AB61),IF(O61=0,AsOf,IF(F61="Days",O61+E61,IF(F61="Weeks",O61+7*E61,IF(F61="Months",EDATE(O61,E61),EDATE(O61,12*E61)))))))</f>
        <v/>
      </c>
      <c r="T61" s="19">
        <f>IF(S61="","",S61-AsOf)</f>
        <v/>
      </c>
      <c r="U61" s="14">
        <f>IF($A61="","",IF(L61="No","Paused",IF(Z61=0,"Fix schedule",IF(AND(D61&lt;&gt;"Seasonal",O61=0),"Not logged yet",IF(T61&lt;0,"Overdue",IF(T61&lt;=DueSoon,"Due soon","Scheduled"))))))</f>
        <v/>
      </c>
      <c r="V61" s="27">
        <f>IF(OR(U61="Overdue",U61="Due soon",U61="Not logged yet"),S61+ROW()/100000,"")</f>
        <v/>
      </c>
      <c r="W61" s="28">
        <f>IF($A61="","",IF(COUNTIF(TName,$A61)&gt;1,"Duplicate task name",IF(AND(C61&lt;&gt;"",COUNTIF(AName,C61)=0),"Appliance not on Appliances",IF(AND(B61&lt;&gt;"",COUNTIF(Areas,B61)=0),"Area not on Settings list",""))))</f>
        <v/>
      </c>
      <c r="X61" s="22">
        <f>IF(G61="",0,IFERROR(MATCH(G61,Months,0),0))</f>
        <v/>
      </c>
      <c r="Y61" s="22">
        <f>IF(H61="",0,IFERROR(MATCH(H61,Months,0),0))</f>
        <v/>
      </c>
      <c r="Z61" s="22">
        <f>IF($A61="",0,IF(D61="Seasonal",IF(X61&gt;0,1,0),IF(AND(OR(D61="",D61="Interval"),ISNUMBER(E61),OR(F61="Days",F61="Weeks",F61="Months",F61="Years")),IF(E61&gt;=1,1,0),0)))</f>
        <v/>
      </c>
      <c r="AA61" s="7">
        <f>IF(O61&gt;0,O61,EOMONTH(AsOf,-2))</f>
        <v/>
      </c>
      <c r="AB61" s="7">
        <f>IF(OR(Z61=0,X61=0),"",DATE(YEAR(AA61)+(DATE(YEAR(AA61),X61-1,1)&lt;=AA61)+(DATE(YEAR(AA61)+1,X61-1,1)&lt;=AA61),X61+1,0))</f>
        <v/>
      </c>
      <c r="AC61" s="7">
        <f>IF(OR(Z61=0,Y61=0),"",DATE(YEAR(AA61)+(DATE(YEAR(AA61),Y61-1,1)&lt;=AA61)+(DATE(YEAR(AA61)+1,Y61-1,1)&lt;=AA61),Y61+1,0))</f>
        <v/>
      </c>
    </row>
    <row r="62">
      <c r="A62" s="10" t="n"/>
      <c r="B62" s="10" t="n"/>
      <c r="C62" s="10" t="n"/>
      <c r="D62" s="10" t="n"/>
      <c r="E62" s="8" t="n"/>
      <c r="F62" s="10" t="n"/>
      <c r="G62" s="10" t="n"/>
      <c r="H62" s="10" t="n"/>
      <c r="I62" s="24" t="n"/>
      <c r="J62" s="10" t="n"/>
      <c r="K62" s="6" t="n"/>
      <c r="L62" s="10" t="n"/>
      <c r="M62" s="25" t="n"/>
      <c r="N62" s="20">
        <f>IF($A62="","",SUMPRODUCT(MAX((LTask=$A62)*(LDate&lt;=AsOf)*LDate)))</f>
        <v/>
      </c>
      <c r="O62" s="20">
        <f>IF($A62="",0,MAX(N(K62),N62))</f>
        <v/>
      </c>
      <c r="P62" s="22">
        <f>IF($A62="","",COUNTIFS(LTask,$A62,LDate,"&lt;="&amp;AsOf,LDate,"&gt;0"))</f>
        <v/>
      </c>
      <c r="Q62" s="26">
        <f>IF($A62="",0,SUMIFS(LCost,LTask,$A62,LDate,"&lt;="&amp;AsOf,LDate,"&gt;0"))</f>
        <v/>
      </c>
      <c r="R62" s="21">
        <f>IF($A62="","",IF(I62&lt;&gt;"",I62,IF(P62&gt;0,Q62/P62,0)))</f>
        <v/>
      </c>
      <c r="S62" s="7">
        <f>IF(Z62=0,"",IF(D62="Seasonal",IF(Y62&gt;0,MIN(AB62,AC62),AB62),IF(O62=0,AsOf,IF(F62="Days",O62+E62,IF(F62="Weeks",O62+7*E62,IF(F62="Months",EDATE(O62,E62),EDATE(O62,12*E62)))))))</f>
        <v/>
      </c>
      <c r="T62" s="19">
        <f>IF(S62="","",S62-AsOf)</f>
        <v/>
      </c>
      <c r="U62" s="14">
        <f>IF($A62="","",IF(L62="No","Paused",IF(Z62=0,"Fix schedule",IF(AND(D62&lt;&gt;"Seasonal",O62=0),"Not logged yet",IF(T62&lt;0,"Overdue",IF(T62&lt;=DueSoon,"Due soon","Scheduled"))))))</f>
        <v/>
      </c>
      <c r="V62" s="27">
        <f>IF(OR(U62="Overdue",U62="Due soon",U62="Not logged yet"),S62+ROW()/100000,"")</f>
        <v/>
      </c>
      <c r="W62" s="28">
        <f>IF($A62="","",IF(COUNTIF(TName,$A62)&gt;1,"Duplicate task name",IF(AND(C62&lt;&gt;"",COUNTIF(AName,C62)=0),"Appliance not on Appliances",IF(AND(B62&lt;&gt;"",COUNTIF(Areas,B62)=0),"Area not on Settings list",""))))</f>
        <v/>
      </c>
      <c r="X62" s="22">
        <f>IF(G62="",0,IFERROR(MATCH(G62,Months,0),0))</f>
        <v/>
      </c>
      <c r="Y62" s="22">
        <f>IF(H62="",0,IFERROR(MATCH(H62,Months,0),0))</f>
        <v/>
      </c>
      <c r="Z62" s="22">
        <f>IF($A62="",0,IF(D62="Seasonal",IF(X62&gt;0,1,0),IF(AND(OR(D62="",D62="Interval"),ISNUMBER(E62),OR(F62="Days",F62="Weeks",F62="Months",F62="Years")),IF(E62&gt;=1,1,0),0)))</f>
        <v/>
      </c>
      <c r="AA62" s="7">
        <f>IF(O62&gt;0,O62,EOMONTH(AsOf,-2))</f>
        <v/>
      </c>
      <c r="AB62" s="7">
        <f>IF(OR(Z62=0,X62=0),"",DATE(YEAR(AA62)+(DATE(YEAR(AA62),X62-1,1)&lt;=AA62)+(DATE(YEAR(AA62)+1,X62-1,1)&lt;=AA62),X62+1,0))</f>
        <v/>
      </c>
      <c r="AC62" s="7">
        <f>IF(OR(Z62=0,Y62=0),"",DATE(YEAR(AA62)+(DATE(YEAR(AA62),Y62-1,1)&lt;=AA62)+(DATE(YEAR(AA62)+1,Y62-1,1)&lt;=AA62),Y62+1,0))</f>
        <v/>
      </c>
    </row>
    <row r="63">
      <c r="A63" s="10" t="n"/>
      <c r="B63" s="10" t="n"/>
      <c r="C63" s="10" t="n"/>
      <c r="D63" s="10" t="n"/>
      <c r="E63" s="8" t="n"/>
      <c r="F63" s="10" t="n"/>
      <c r="G63" s="10" t="n"/>
      <c r="H63" s="10" t="n"/>
      <c r="I63" s="24" t="n"/>
      <c r="J63" s="10" t="n"/>
      <c r="K63" s="6" t="n"/>
      <c r="L63" s="10" t="n"/>
      <c r="M63" s="25" t="n"/>
      <c r="N63" s="20">
        <f>IF($A63="","",SUMPRODUCT(MAX((LTask=$A63)*(LDate&lt;=AsOf)*LDate)))</f>
        <v/>
      </c>
      <c r="O63" s="20">
        <f>IF($A63="",0,MAX(N(K63),N63))</f>
        <v/>
      </c>
      <c r="P63" s="22">
        <f>IF($A63="","",COUNTIFS(LTask,$A63,LDate,"&lt;="&amp;AsOf,LDate,"&gt;0"))</f>
        <v/>
      </c>
      <c r="Q63" s="26">
        <f>IF($A63="",0,SUMIFS(LCost,LTask,$A63,LDate,"&lt;="&amp;AsOf,LDate,"&gt;0"))</f>
        <v/>
      </c>
      <c r="R63" s="21">
        <f>IF($A63="","",IF(I63&lt;&gt;"",I63,IF(P63&gt;0,Q63/P63,0)))</f>
        <v/>
      </c>
      <c r="S63" s="7">
        <f>IF(Z63=0,"",IF(D63="Seasonal",IF(Y63&gt;0,MIN(AB63,AC63),AB63),IF(O63=0,AsOf,IF(F63="Days",O63+E63,IF(F63="Weeks",O63+7*E63,IF(F63="Months",EDATE(O63,E63),EDATE(O63,12*E63)))))))</f>
        <v/>
      </c>
      <c r="T63" s="19">
        <f>IF(S63="","",S63-AsOf)</f>
        <v/>
      </c>
      <c r="U63" s="14">
        <f>IF($A63="","",IF(L63="No","Paused",IF(Z63=0,"Fix schedule",IF(AND(D63&lt;&gt;"Seasonal",O63=0),"Not logged yet",IF(T63&lt;0,"Overdue",IF(T63&lt;=DueSoon,"Due soon","Scheduled"))))))</f>
        <v/>
      </c>
      <c r="V63" s="27">
        <f>IF(OR(U63="Overdue",U63="Due soon",U63="Not logged yet"),S63+ROW()/100000,"")</f>
        <v/>
      </c>
      <c r="W63" s="28">
        <f>IF($A63="","",IF(COUNTIF(TName,$A63)&gt;1,"Duplicate task name",IF(AND(C63&lt;&gt;"",COUNTIF(AName,C63)=0),"Appliance not on Appliances",IF(AND(B63&lt;&gt;"",COUNTIF(Areas,B63)=0),"Area not on Settings list",""))))</f>
        <v/>
      </c>
      <c r="X63" s="22">
        <f>IF(G63="",0,IFERROR(MATCH(G63,Months,0),0))</f>
        <v/>
      </c>
      <c r="Y63" s="22">
        <f>IF(H63="",0,IFERROR(MATCH(H63,Months,0),0))</f>
        <v/>
      </c>
      <c r="Z63" s="22">
        <f>IF($A63="",0,IF(D63="Seasonal",IF(X63&gt;0,1,0),IF(AND(OR(D63="",D63="Interval"),ISNUMBER(E63),OR(F63="Days",F63="Weeks",F63="Months",F63="Years")),IF(E63&gt;=1,1,0),0)))</f>
        <v/>
      </c>
      <c r="AA63" s="7">
        <f>IF(O63&gt;0,O63,EOMONTH(AsOf,-2))</f>
        <v/>
      </c>
      <c r="AB63" s="7">
        <f>IF(OR(Z63=0,X63=0),"",DATE(YEAR(AA63)+(DATE(YEAR(AA63),X63-1,1)&lt;=AA63)+(DATE(YEAR(AA63)+1,X63-1,1)&lt;=AA63),X63+1,0))</f>
        <v/>
      </c>
      <c r="AC63" s="7">
        <f>IF(OR(Z63=0,Y63=0),"",DATE(YEAR(AA63)+(DATE(YEAR(AA63),Y63-1,1)&lt;=AA63)+(DATE(YEAR(AA63)+1,Y63-1,1)&lt;=AA63),Y63+1,0))</f>
        <v/>
      </c>
    </row>
    <row r="64">
      <c r="A64" s="10" t="n"/>
      <c r="B64" s="10" t="n"/>
      <c r="C64" s="10" t="n"/>
      <c r="D64" s="10" t="n"/>
      <c r="E64" s="8" t="n"/>
      <c r="F64" s="10" t="n"/>
      <c r="G64" s="10" t="n"/>
      <c r="H64" s="10" t="n"/>
      <c r="I64" s="24" t="n"/>
      <c r="J64" s="10" t="n"/>
      <c r="K64" s="6" t="n"/>
      <c r="L64" s="10" t="n"/>
      <c r="M64" s="25" t="n"/>
      <c r="N64" s="20">
        <f>IF($A64="","",SUMPRODUCT(MAX((LTask=$A64)*(LDate&lt;=AsOf)*LDate)))</f>
        <v/>
      </c>
      <c r="O64" s="20">
        <f>IF($A64="",0,MAX(N(K64),N64))</f>
        <v/>
      </c>
      <c r="P64" s="22">
        <f>IF($A64="","",COUNTIFS(LTask,$A64,LDate,"&lt;="&amp;AsOf,LDate,"&gt;0"))</f>
        <v/>
      </c>
      <c r="Q64" s="26">
        <f>IF($A64="",0,SUMIFS(LCost,LTask,$A64,LDate,"&lt;="&amp;AsOf,LDate,"&gt;0"))</f>
        <v/>
      </c>
      <c r="R64" s="21">
        <f>IF($A64="","",IF(I64&lt;&gt;"",I64,IF(P64&gt;0,Q64/P64,0)))</f>
        <v/>
      </c>
      <c r="S64" s="7">
        <f>IF(Z64=0,"",IF(D64="Seasonal",IF(Y64&gt;0,MIN(AB64,AC64),AB64),IF(O64=0,AsOf,IF(F64="Days",O64+E64,IF(F64="Weeks",O64+7*E64,IF(F64="Months",EDATE(O64,E64),EDATE(O64,12*E64)))))))</f>
        <v/>
      </c>
      <c r="T64" s="19">
        <f>IF(S64="","",S64-AsOf)</f>
        <v/>
      </c>
      <c r="U64" s="14">
        <f>IF($A64="","",IF(L64="No","Paused",IF(Z64=0,"Fix schedule",IF(AND(D64&lt;&gt;"Seasonal",O64=0),"Not logged yet",IF(T64&lt;0,"Overdue",IF(T64&lt;=DueSoon,"Due soon","Scheduled"))))))</f>
        <v/>
      </c>
      <c r="V64" s="27">
        <f>IF(OR(U64="Overdue",U64="Due soon",U64="Not logged yet"),S64+ROW()/100000,"")</f>
        <v/>
      </c>
      <c r="W64" s="28">
        <f>IF($A64="","",IF(COUNTIF(TName,$A64)&gt;1,"Duplicate task name",IF(AND(C64&lt;&gt;"",COUNTIF(AName,C64)=0),"Appliance not on Appliances",IF(AND(B64&lt;&gt;"",COUNTIF(Areas,B64)=0),"Area not on Settings list",""))))</f>
        <v/>
      </c>
      <c r="X64" s="22">
        <f>IF(G64="",0,IFERROR(MATCH(G64,Months,0),0))</f>
        <v/>
      </c>
      <c r="Y64" s="22">
        <f>IF(H64="",0,IFERROR(MATCH(H64,Months,0),0))</f>
        <v/>
      </c>
      <c r="Z64" s="22">
        <f>IF($A64="",0,IF(D64="Seasonal",IF(X64&gt;0,1,0),IF(AND(OR(D64="",D64="Interval"),ISNUMBER(E64),OR(F64="Days",F64="Weeks",F64="Months",F64="Years")),IF(E64&gt;=1,1,0),0)))</f>
        <v/>
      </c>
      <c r="AA64" s="7">
        <f>IF(O64&gt;0,O64,EOMONTH(AsOf,-2))</f>
        <v/>
      </c>
      <c r="AB64" s="7">
        <f>IF(OR(Z64=0,X64=0),"",DATE(YEAR(AA64)+(DATE(YEAR(AA64),X64-1,1)&lt;=AA64)+(DATE(YEAR(AA64)+1,X64-1,1)&lt;=AA64),X64+1,0))</f>
        <v/>
      </c>
      <c r="AC64" s="7">
        <f>IF(OR(Z64=0,Y64=0),"",DATE(YEAR(AA64)+(DATE(YEAR(AA64),Y64-1,1)&lt;=AA64)+(DATE(YEAR(AA64)+1,Y64-1,1)&lt;=AA64),Y64+1,0))</f>
        <v/>
      </c>
    </row>
    <row r="65">
      <c r="A65" s="10" t="n"/>
      <c r="B65" s="10" t="n"/>
      <c r="C65" s="10" t="n"/>
      <c r="D65" s="10" t="n"/>
      <c r="E65" s="8" t="n"/>
      <c r="F65" s="10" t="n"/>
      <c r="G65" s="10" t="n"/>
      <c r="H65" s="10" t="n"/>
      <c r="I65" s="24" t="n"/>
      <c r="J65" s="10" t="n"/>
      <c r="K65" s="6" t="n"/>
      <c r="L65" s="10" t="n"/>
      <c r="M65" s="25" t="n"/>
      <c r="N65" s="20">
        <f>IF($A65="","",SUMPRODUCT(MAX((LTask=$A65)*(LDate&lt;=AsOf)*LDate)))</f>
        <v/>
      </c>
      <c r="O65" s="20">
        <f>IF($A65="",0,MAX(N(K65),N65))</f>
        <v/>
      </c>
      <c r="P65" s="22">
        <f>IF($A65="","",COUNTIFS(LTask,$A65,LDate,"&lt;="&amp;AsOf,LDate,"&gt;0"))</f>
        <v/>
      </c>
      <c r="Q65" s="26">
        <f>IF($A65="",0,SUMIFS(LCost,LTask,$A65,LDate,"&lt;="&amp;AsOf,LDate,"&gt;0"))</f>
        <v/>
      </c>
      <c r="R65" s="21">
        <f>IF($A65="","",IF(I65&lt;&gt;"",I65,IF(P65&gt;0,Q65/P65,0)))</f>
        <v/>
      </c>
      <c r="S65" s="7">
        <f>IF(Z65=0,"",IF(D65="Seasonal",IF(Y65&gt;0,MIN(AB65,AC65),AB65),IF(O65=0,AsOf,IF(F65="Days",O65+E65,IF(F65="Weeks",O65+7*E65,IF(F65="Months",EDATE(O65,E65),EDATE(O65,12*E65)))))))</f>
        <v/>
      </c>
      <c r="T65" s="19">
        <f>IF(S65="","",S65-AsOf)</f>
        <v/>
      </c>
      <c r="U65" s="14">
        <f>IF($A65="","",IF(L65="No","Paused",IF(Z65=0,"Fix schedule",IF(AND(D65&lt;&gt;"Seasonal",O65=0),"Not logged yet",IF(T65&lt;0,"Overdue",IF(T65&lt;=DueSoon,"Due soon","Scheduled"))))))</f>
        <v/>
      </c>
      <c r="V65" s="27">
        <f>IF(OR(U65="Overdue",U65="Due soon",U65="Not logged yet"),S65+ROW()/100000,"")</f>
        <v/>
      </c>
      <c r="W65" s="28">
        <f>IF($A65="","",IF(COUNTIF(TName,$A65)&gt;1,"Duplicate task name",IF(AND(C65&lt;&gt;"",COUNTIF(AName,C65)=0),"Appliance not on Appliances",IF(AND(B65&lt;&gt;"",COUNTIF(Areas,B65)=0),"Area not on Settings list",""))))</f>
        <v/>
      </c>
      <c r="X65" s="22">
        <f>IF(G65="",0,IFERROR(MATCH(G65,Months,0),0))</f>
        <v/>
      </c>
      <c r="Y65" s="22">
        <f>IF(H65="",0,IFERROR(MATCH(H65,Months,0),0))</f>
        <v/>
      </c>
      <c r="Z65" s="22">
        <f>IF($A65="",0,IF(D65="Seasonal",IF(X65&gt;0,1,0),IF(AND(OR(D65="",D65="Interval"),ISNUMBER(E65),OR(F65="Days",F65="Weeks",F65="Months",F65="Years")),IF(E65&gt;=1,1,0),0)))</f>
        <v/>
      </c>
      <c r="AA65" s="7">
        <f>IF(O65&gt;0,O65,EOMONTH(AsOf,-2))</f>
        <v/>
      </c>
      <c r="AB65" s="7">
        <f>IF(OR(Z65=0,X65=0),"",DATE(YEAR(AA65)+(DATE(YEAR(AA65),X65-1,1)&lt;=AA65)+(DATE(YEAR(AA65)+1,X65-1,1)&lt;=AA65),X65+1,0))</f>
        <v/>
      </c>
      <c r="AC65" s="7">
        <f>IF(OR(Z65=0,Y65=0),"",DATE(YEAR(AA65)+(DATE(YEAR(AA65),Y65-1,1)&lt;=AA65)+(DATE(YEAR(AA65)+1,Y65-1,1)&lt;=AA65),Y65+1,0))</f>
        <v/>
      </c>
    </row>
    <row r="66">
      <c r="A66" s="10" t="n"/>
      <c r="B66" s="10" t="n"/>
      <c r="C66" s="10" t="n"/>
      <c r="D66" s="10" t="n"/>
      <c r="E66" s="8" t="n"/>
      <c r="F66" s="10" t="n"/>
      <c r="G66" s="10" t="n"/>
      <c r="H66" s="10" t="n"/>
      <c r="I66" s="24" t="n"/>
      <c r="J66" s="10" t="n"/>
      <c r="K66" s="6" t="n"/>
      <c r="L66" s="10" t="n"/>
      <c r="M66" s="25" t="n"/>
      <c r="N66" s="20">
        <f>IF($A66="","",SUMPRODUCT(MAX((LTask=$A66)*(LDate&lt;=AsOf)*LDate)))</f>
        <v/>
      </c>
      <c r="O66" s="20">
        <f>IF($A66="",0,MAX(N(K66),N66))</f>
        <v/>
      </c>
      <c r="P66" s="22">
        <f>IF($A66="","",COUNTIFS(LTask,$A66,LDate,"&lt;="&amp;AsOf,LDate,"&gt;0"))</f>
        <v/>
      </c>
      <c r="Q66" s="26">
        <f>IF($A66="",0,SUMIFS(LCost,LTask,$A66,LDate,"&lt;="&amp;AsOf,LDate,"&gt;0"))</f>
        <v/>
      </c>
      <c r="R66" s="21">
        <f>IF($A66="","",IF(I66&lt;&gt;"",I66,IF(P66&gt;0,Q66/P66,0)))</f>
        <v/>
      </c>
      <c r="S66" s="7">
        <f>IF(Z66=0,"",IF(D66="Seasonal",IF(Y66&gt;0,MIN(AB66,AC66),AB66),IF(O66=0,AsOf,IF(F66="Days",O66+E66,IF(F66="Weeks",O66+7*E66,IF(F66="Months",EDATE(O66,E66),EDATE(O66,12*E66)))))))</f>
        <v/>
      </c>
      <c r="T66" s="19">
        <f>IF(S66="","",S66-AsOf)</f>
        <v/>
      </c>
      <c r="U66" s="14">
        <f>IF($A66="","",IF(L66="No","Paused",IF(Z66=0,"Fix schedule",IF(AND(D66&lt;&gt;"Seasonal",O66=0),"Not logged yet",IF(T66&lt;0,"Overdue",IF(T66&lt;=DueSoon,"Due soon","Scheduled"))))))</f>
        <v/>
      </c>
      <c r="V66" s="27">
        <f>IF(OR(U66="Overdue",U66="Due soon",U66="Not logged yet"),S66+ROW()/100000,"")</f>
        <v/>
      </c>
      <c r="W66" s="28">
        <f>IF($A66="","",IF(COUNTIF(TName,$A66)&gt;1,"Duplicate task name",IF(AND(C66&lt;&gt;"",COUNTIF(AName,C66)=0),"Appliance not on Appliances",IF(AND(B66&lt;&gt;"",COUNTIF(Areas,B66)=0),"Area not on Settings list",""))))</f>
        <v/>
      </c>
      <c r="X66" s="22">
        <f>IF(G66="",0,IFERROR(MATCH(G66,Months,0),0))</f>
        <v/>
      </c>
      <c r="Y66" s="22">
        <f>IF(H66="",0,IFERROR(MATCH(H66,Months,0),0))</f>
        <v/>
      </c>
      <c r="Z66" s="22">
        <f>IF($A66="",0,IF(D66="Seasonal",IF(X66&gt;0,1,0),IF(AND(OR(D66="",D66="Interval"),ISNUMBER(E66),OR(F66="Days",F66="Weeks",F66="Months",F66="Years")),IF(E66&gt;=1,1,0),0)))</f>
        <v/>
      </c>
      <c r="AA66" s="7">
        <f>IF(O66&gt;0,O66,EOMONTH(AsOf,-2))</f>
        <v/>
      </c>
      <c r="AB66" s="7">
        <f>IF(OR(Z66=0,X66=0),"",DATE(YEAR(AA66)+(DATE(YEAR(AA66),X66-1,1)&lt;=AA66)+(DATE(YEAR(AA66)+1,X66-1,1)&lt;=AA66),X66+1,0))</f>
        <v/>
      </c>
      <c r="AC66" s="7">
        <f>IF(OR(Z66=0,Y66=0),"",DATE(YEAR(AA66)+(DATE(YEAR(AA66),Y66-1,1)&lt;=AA66)+(DATE(YEAR(AA66)+1,Y66-1,1)&lt;=AA66),Y66+1,0))</f>
        <v/>
      </c>
    </row>
    <row r="67">
      <c r="A67" s="10" t="n"/>
      <c r="B67" s="10" t="n"/>
      <c r="C67" s="10" t="n"/>
      <c r="D67" s="10" t="n"/>
      <c r="E67" s="8" t="n"/>
      <c r="F67" s="10" t="n"/>
      <c r="G67" s="10" t="n"/>
      <c r="H67" s="10" t="n"/>
      <c r="I67" s="24" t="n"/>
      <c r="J67" s="10" t="n"/>
      <c r="K67" s="6" t="n"/>
      <c r="L67" s="10" t="n"/>
      <c r="M67" s="25" t="n"/>
      <c r="N67" s="20">
        <f>IF($A67="","",SUMPRODUCT(MAX((LTask=$A67)*(LDate&lt;=AsOf)*LDate)))</f>
        <v/>
      </c>
      <c r="O67" s="20">
        <f>IF($A67="",0,MAX(N(K67),N67))</f>
        <v/>
      </c>
      <c r="P67" s="22">
        <f>IF($A67="","",COUNTIFS(LTask,$A67,LDate,"&lt;="&amp;AsOf,LDate,"&gt;0"))</f>
        <v/>
      </c>
      <c r="Q67" s="26">
        <f>IF($A67="",0,SUMIFS(LCost,LTask,$A67,LDate,"&lt;="&amp;AsOf,LDate,"&gt;0"))</f>
        <v/>
      </c>
      <c r="R67" s="21">
        <f>IF($A67="","",IF(I67&lt;&gt;"",I67,IF(P67&gt;0,Q67/P67,0)))</f>
        <v/>
      </c>
      <c r="S67" s="7">
        <f>IF(Z67=0,"",IF(D67="Seasonal",IF(Y67&gt;0,MIN(AB67,AC67),AB67),IF(O67=0,AsOf,IF(F67="Days",O67+E67,IF(F67="Weeks",O67+7*E67,IF(F67="Months",EDATE(O67,E67),EDATE(O67,12*E67)))))))</f>
        <v/>
      </c>
      <c r="T67" s="19">
        <f>IF(S67="","",S67-AsOf)</f>
        <v/>
      </c>
      <c r="U67" s="14">
        <f>IF($A67="","",IF(L67="No","Paused",IF(Z67=0,"Fix schedule",IF(AND(D67&lt;&gt;"Seasonal",O67=0),"Not logged yet",IF(T67&lt;0,"Overdue",IF(T67&lt;=DueSoon,"Due soon","Scheduled"))))))</f>
        <v/>
      </c>
      <c r="V67" s="27">
        <f>IF(OR(U67="Overdue",U67="Due soon",U67="Not logged yet"),S67+ROW()/100000,"")</f>
        <v/>
      </c>
      <c r="W67" s="28">
        <f>IF($A67="","",IF(COUNTIF(TName,$A67)&gt;1,"Duplicate task name",IF(AND(C67&lt;&gt;"",COUNTIF(AName,C67)=0),"Appliance not on Appliances",IF(AND(B67&lt;&gt;"",COUNTIF(Areas,B67)=0),"Area not on Settings list",""))))</f>
        <v/>
      </c>
      <c r="X67" s="22">
        <f>IF(G67="",0,IFERROR(MATCH(G67,Months,0),0))</f>
        <v/>
      </c>
      <c r="Y67" s="22">
        <f>IF(H67="",0,IFERROR(MATCH(H67,Months,0),0))</f>
        <v/>
      </c>
      <c r="Z67" s="22">
        <f>IF($A67="",0,IF(D67="Seasonal",IF(X67&gt;0,1,0),IF(AND(OR(D67="",D67="Interval"),ISNUMBER(E67),OR(F67="Days",F67="Weeks",F67="Months",F67="Years")),IF(E67&gt;=1,1,0),0)))</f>
        <v/>
      </c>
      <c r="AA67" s="7">
        <f>IF(O67&gt;0,O67,EOMONTH(AsOf,-2))</f>
        <v/>
      </c>
      <c r="AB67" s="7">
        <f>IF(OR(Z67=0,X67=0),"",DATE(YEAR(AA67)+(DATE(YEAR(AA67),X67-1,1)&lt;=AA67)+(DATE(YEAR(AA67)+1,X67-1,1)&lt;=AA67),X67+1,0))</f>
        <v/>
      </c>
      <c r="AC67" s="7">
        <f>IF(OR(Z67=0,Y67=0),"",DATE(YEAR(AA67)+(DATE(YEAR(AA67),Y67-1,1)&lt;=AA67)+(DATE(YEAR(AA67)+1,Y67-1,1)&lt;=AA67),Y67+1,0))</f>
        <v/>
      </c>
    </row>
    <row r="68">
      <c r="A68" s="10" t="n"/>
      <c r="B68" s="10" t="n"/>
      <c r="C68" s="10" t="n"/>
      <c r="D68" s="10" t="n"/>
      <c r="E68" s="8" t="n"/>
      <c r="F68" s="10" t="n"/>
      <c r="G68" s="10" t="n"/>
      <c r="H68" s="10" t="n"/>
      <c r="I68" s="24" t="n"/>
      <c r="J68" s="10" t="n"/>
      <c r="K68" s="6" t="n"/>
      <c r="L68" s="10" t="n"/>
      <c r="M68" s="25" t="n"/>
      <c r="N68" s="20">
        <f>IF($A68="","",SUMPRODUCT(MAX((LTask=$A68)*(LDate&lt;=AsOf)*LDate)))</f>
        <v/>
      </c>
      <c r="O68" s="20">
        <f>IF($A68="",0,MAX(N(K68),N68))</f>
        <v/>
      </c>
      <c r="P68" s="22">
        <f>IF($A68="","",COUNTIFS(LTask,$A68,LDate,"&lt;="&amp;AsOf,LDate,"&gt;0"))</f>
        <v/>
      </c>
      <c r="Q68" s="26">
        <f>IF($A68="",0,SUMIFS(LCost,LTask,$A68,LDate,"&lt;="&amp;AsOf,LDate,"&gt;0"))</f>
        <v/>
      </c>
      <c r="R68" s="21">
        <f>IF($A68="","",IF(I68&lt;&gt;"",I68,IF(P68&gt;0,Q68/P68,0)))</f>
        <v/>
      </c>
      <c r="S68" s="7">
        <f>IF(Z68=0,"",IF(D68="Seasonal",IF(Y68&gt;0,MIN(AB68,AC68),AB68),IF(O68=0,AsOf,IF(F68="Days",O68+E68,IF(F68="Weeks",O68+7*E68,IF(F68="Months",EDATE(O68,E68),EDATE(O68,12*E68)))))))</f>
        <v/>
      </c>
      <c r="T68" s="19">
        <f>IF(S68="","",S68-AsOf)</f>
        <v/>
      </c>
      <c r="U68" s="14">
        <f>IF($A68="","",IF(L68="No","Paused",IF(Z68=0,"Fix schedule",IF(AND(D68&lt;&gt;"Seasonal",O68=0),"Not logged yet",IF(T68&lt;0,"Overdue",IF(T68&lt;=DueSoon,"Due soon","Scheduled"))))))</f>
        <v/>
      </c>
      <c r="V68" s="27">
        <f>IF(OR(U68="Overdue",U68="Due soon",U68="Not logged yet"),S68+ROW()/100000,"")</f>
        <v/>
      </c>
      <c r="W68" s="28">
        <f>IF($A68="","",IF(COUNTIF(TName,$A68)&gt;1,"Duplicate task name",IF(AND(C68&lt;&gt;"",COUNTIF(AName,C68)=0),"Appliance not on Appliances",IF(AND(B68&lt;&gt;"",COUNTIF(Areas,B68)=0),"Area not on Settings list",""))))</f>
        <v/>
      </c>
      <c r="X68" s="22">
        <f>IF(G68="",0,IFERROR(MATCH(G68,Months,0),0))</f>
        <v/>
      </c>
      <c r="Y68" s="22">
        <f>IF(H68="",0,IFERROR(MATCH(H68,Months,0),0))</f>
        <v/>
      </c>
      <c r="Z68" s="22">
        <f>IF($A68="",0,IF(D68="Seasonal",IF(X68&gt;0,1,0),IF(AND(OR(D68="",D68="Interval"),ISNUMBER(E68),OR(F68="Days",F68="Weeks",F68="Months",F68="Years")),IF(E68&gt;=1,1,0),0)))</f>
        <v/>
      </c>
      <c r="AA68" s="7">
        <f>IF(O68&gt;0,O68,EOMONTH(AsOf,-2))</f>
        <v/>
      </c>
      <c r="AB68" s="7">
        <f>IF(OR(Z68=0,X68=0),"",DATE(YEAR(AA68)+(DATE(YEAR(AA68),X68-1,1)&lt;=AA68)+(DATE(YEAR(AA68)+1,X68-1,1)&lt;=AA68),X68+1,0))</f>
        <v/>
      </c>
      <c r="AC68" s="7">
        <f>IF(OR(Z68=0,Y68=0),"",DATE(YEAR(AA68)+(DATE(YEAR(AA68),Y68-1,1)&lt;=AA68)+(DATE(YEAR(AA68)+1,Y68-1,1)&lt;=AA68),Y68+1,0))</f>
        <v/>
      </c>
    </row>
    <row r="69">
      <c r="A69" s="10" t="n"/>
      <c r="B69" s="10" t="n"/>
      <c r="C69" s="10" t="n"/>
      <c r="D69" s="10" t="n"/>
      <c r="E69" s="8" t="n"/>
      <c r="F69" s="10" t="n"/>
      <c r="G69" s="10" t="n"/>
      <c r="H69" s="10" t="n"/>
      <c r="I69" s="24" t="n"/>
      <c r="J69" s="10" t="n"/>
      <c r="K69" s="6" t="n"/>
      <c r="L69" s="10" t="n"/>
      <c r="M69" s="25" t="n"/>
      <c r="N69" s="20">
        <f>IF($A69="","",SUMPRODUCT(MAX((LTask=$A69)*(LDate&lt;=AsOf)*LDate)))</f>
        <v/>
      </c>
      <c r="O69" s="20">
        <f>IF($A69="",0,MAX(N(K69),N69))</f>
        <v/>
      </c>
      <c r="P69" s="22">
        <f>IF($A69="","",COUNTIFS(LTask,$A69,LDate,"&lt;="&amp;AsOf,LDate,"&gt;0"))</f>
        <v/>
      </c>
      <c r="Q69" s="26">
        <f>IF($A69="",0,SUMIFS(LCost,LTask,$A69,LDate,"&lt;="&amp;AsOf,LDate,"&gt;0"))</f>
        <v/>
      </c>
      <c r="R69" s="21">
        <f>IF($A69="","",IF(I69&lt;&gt;"",I69,IF(P69&gt;0,Q69/P69,0)))</f>
        <v/>
      </c>
      <c r="S69" s="7">
        <f>IF(Z69=0,"",IF(D69="Seasonal",IF(Y69&gt;0,MIN(AB69,AC69),AB69),IF(O69=0,AsOf,IF(F69="Days",O69+E69,IF(F69="Weeks",O69+7*E69,IF(F69="Months",EDATE(O69,E69),EDATE(O69,12*E69)))))))</f>
        <v/>
      </c>
      <c r="T69" s="19">
        <f>IF(S69="","",S69-AsOf)</f>
        <v/>
      </c>
      <c r="U69" s="14">
        <f>IF($A69="","",IF(L69="No","Paused",IF(Z69=0,"Fix schedule",IF(AND(D69&lt;&gt;"Seasonal",O69=0),"Not logged yet",IF(T69&lt;0,"Overdue",IF(T69&lt;=DueSoon,"Due soon","Scheduled"))))))</f>
        <v/>
      </c>
      <c r="V69" s="27">
        <f>IF(OR(U69="Overdue",U69="Due soon",U69="Not logged yet"),S69+ROW()/100000,"")</f>
        <v/>
      </c>
      <c r="W69" s="28">
        <f>IF($A69="","",IF(COUNTIF(TName,$A69)&gt;1,"Duplicate task name",IF(AND(C69&lt;&gt;"",COUNTIF(AName,C69)=0),"Appliance not on Appliances",IF(AND(B69&lt;&gt;"",COUNTIF(Areas,B69)=0),"Area not on Settings list",""))))</f>
        <v/>
      </c>
      <c r="X69" s="22">
        <f>IF(G69="",0,IFERROR(MATCH(G69,Months,0),0))</f>
        <v/>
      </c>
      <c r="Y69" s="22">
        <f>IF(H69="",0,IFERROR(MATCH(H69,Months,0),0))</f>
        <v/>
      </c>
      <c r="Z69" s="22">
        <f>IF($A69="",0,IF(D69="Seasonal",IF(X69&gt;0,1,0),IF(AND(OR(D69="",D69="Interval"),ISNUMBER(E69),OR(F69="Days",F69="Weeks",F69="Months",F69="Years")),IF(E69&gt;=1,1,0),0)))</f>
        <v/>
      </c>
      <c r="AA69" s="7">
        <f>IF(O69&gt;0,O69,EOMONTH(AsOf,-2))</f>
        <v/>
      </c>
      <c r="AB69" s="7">
        <f>IF(OR(Z69=0,X69=0),"",DATE(YEAR(AA69)+(DATE(YEAR(AA69),X69-1,1)&lt;=AA69)+(DATE(YEAR(AA69)+1,X69-1,1)&lt;=AA69),X69+1,0))</f>
        <v/>
      </c>
      <c r="AC69" s="7">
        <f>IF(OR(Z69=0,Y69=0),"",DATE(YEAR(AA69)+(DATE(YEAR(AA69),Y69-1,1)&lt;=AA69)+(DATE(YEAR(AA69)+1,Y69-1,1)&lt;=AA69),Y69+1,0))</f>
        <v/>
      </c>
    </row>
    <row r="70">
      <c r="A70" s="10" t="n"/>
      <c r="B70" s="10" t="n"/>
      <c r="C70" s="10" t="n"/>
      <c r="D70" s="10" t="n"/>
      <c r="E70" s="8" t="n"/>
      <c r="F70" s="10" t="n"/>
      <c r="G70" s="10" t="n"/>
      <c r="H70" s="10" t="n"/>
      <c r="I70" s="24" t="n"/>
      <c r="J70" s="10" t="n"/>
      <c r="K70" s="6" t="n"/>
      <c r="L70" s="10" t="n"/>
      <c r="M70" s="25" t="n"/>
      <c r="N70" s="20">
        <f>IF($A70="","",SUMPRODUCT(MAX((LTask=$A70)*(LDate&lt;=AsOf)*LDate)))</f>
        <v/>
      </c>
      <c r="O70" s="20">
        <f>IF($A70="",0,MAX(N(K70),N70))</f>
        <v/>
      </c>
      <c r="P70" s="22">
        <f>IF($A70="","",COUNTIFS(LTask,$A70,LDate,"&lt;="&amp;AsOf,LDate,"&gt;0"))</f>
        <v/>
      </c>
      <c r="Q70" s="26">
        <f>IF($A70="",0,SUMIFS(LCost,LTask,$A70,LDate,"&lt;="&amp;AsOf,LDate,"&gt;0"))</f>
        <v/>
      </c>
      <c r="R70" s="21">
        <f>IF($A70="","",IF(I70&lt;&gt;"",I70,IF(P70&gt;0,Q70/P70,0)))</f>
        <v/>
      </c>
      <c r="S70" s="7">
        <f>IF(Z70=0,"",IF(D70="Seasonal",IF(Y70&gt;0,MIN(AB70,AC70),AB70),IF(O70=0,AsOf,IF(F70="Days",O70+E70,IF(F70="Weeks",O70+7*E70,IF(F70="Months",EDATE(O70,E70),EDATE(O70,12*E70)))))))</f>
        <v/>
      </c>
      <c r="T70" s="19">
        <f>IF(S70="","",S70-AsOf)</f>
        <v/>
      </c>
      <c r="U70" s="14">
        <f>IF($A70="","",IF(L70="No","Paused",IF(Z70=0,"Fix schedule",IF(AND(D70&lt;&gt;"Seasonal",O70=0),"Not logged yet",IF(T70&lt;0,"Overdue",IF(T70&lt;=DueSoon,"Due soon","Scheduled"))))))</f>
        <v/>
      </c>
      <c r="V70" s="27">
        <f>IF(OR(U70="Overdue",U70="Due soon",U70="Not logged yet"),S70+ROW()/100000,"")</f>
        <v/>
      </c>
      <c r="W70" s="28">
        <f>IF($A70="","",IF(COUNTIF(TName,$A70)&gt;1,"Duplicate task name",IF(AND(C70&lt;&gt;"",COUNTIF(AName,C70)=0),"Appliance not on Appliances",IF(AND(B70&lt;&gt;"",COUNTIF(Areas,B70)=0),"Area not on Settings list",""))))</f>
        <v/>
      </c>
      <c r="X70" s="22">
        <f>IF(G70="",0,IFERROR(MATCH(G70,Months,0),0))</f>
        <v/>
      </c>
      <c r="Y70" s="22">
        <f>IF(H70="",0,IFERROR(MATCH(H70,Months,0),0))</f>
        <v/>
      </c>
      <c r="Z70" s="22">
        <f>IF($A70="",0,IF(D70="Seasonal",IF(X70&gt;0,1,0),IF(AND(OR(D70="",D70="Interval"),ISNUMBER(E70),OR(F70="Days",F70="Weeks",F70="Months",F70="Years")),IF(E70&gt;=1,1,0),0)))</f>
        <v/>
      </c>
      <c r="AA70" s="7">
        <f>IF(O70&gt;0,O70,EOMONTH(AsOf,-2))</f>
        <v/>
      </c>
      <c r="AB70" s="7">
        <f>IF(OR(Z70=0,X70=0),"",DATE(YEAR(AA70)+(DATE(YEAR(AA70),X70-1,1)&lt;=AA70)+(DATE(YEAR(AA70)+1,X70-1,1)&lt;=AA70),X70+1,0))</f>
        <v/>
      </c>
      <c r="AC70" s="7">
        <f>IF(OR(Z70=0,Y70=0),"",DATE(YEAR(AA70)+(DATE(YEAR(AA70),Y70-1,1)&lt;=AA70)+(DATE(YEAR(AA70)+1,Y70-1,1)&lt;=AA70),Y70+1,0))</f>
        <v/>
      </c>
    </row>
    <row r="71">
      <c r="A71" s="10" t="n"/>
      <c r="B71" s="10" t="n"/>
      <c r="C71" s="10" t="n"/>
      <c r="D71" s="10" t="n"/>
      <c r="E71" s="8" t="n"/>
      <c r="F71" s="10" t="n"/>
      <c r="G71" s="10" t="n"/>
      <c r="H71" s="10" t="n"/>
      <c r="I71" s="24" t="n"/>
      <c r="J71" s="10" t="n"/>
      <c r="K71" s="6" t="n"/>
      <c r="L71" s="10" t="n"/>
      <c r="M71" s="25" t="n"/>
      <c r="N71" s="20">
        <f>IF($A71="","",SUMPRODUCT(MAX((LTask=$A71)*(LDate&lt;=AsOf)*LDate)))</f>
        <v/>
      </c>
      <c r="O71" s="20">
        <f>IF($A71="",0,MAX(N(K71),N71))</f>
        <v/>
      </c>
      <c r="P71" s="22">
        <f>IF($A71="","",COUNTIFS(LTask,$A71,LDate,"&lt;="&amp;AsOf,LDate,"&gt;0"))</f>
        <v/>
      </c>
      <c r="Q71" s="26">
        <f>IF($A71="",0,SUMIFS(LCost,LTask,$A71,LDate,"&lt;="&amp;AsOf,LDate,"&gt;0"))</f>
        <v/>
      </c>
      <c r="R71" s="21">
        <f>IF($A71="","",IF(I71&lt;&gt;"",I71,IF(P71&gt;0,Q71/P71,0)))</f>
        <v/>
      </c>
      <c r="S71" s="7">
        <f>IF(Z71=0,"",IF(D71="Seasonal",IF(Y71&gt;0,MIN(AB71,AC71),AB71),IF(O71=0,AsOf,IF(F71="Days",O71+E71,IF(F71="Weeks",O71+7*E71,IF(F71="Months",EDATE(O71,E71),EDATE(O71,12*E71)))))))</f>
        <v/>
      </c>
      <c r="T71" s="19">
        <f>IF(S71="","",S71-AsOf)</f>
        <v/>
      </c>
      <c r="U71" s="14">
        <f>IF($A71="","",IF(L71="No","Paused",IF(Z71=0,"Fix schedule",IF(AND(D71&lt;&gt;"Seasonal",O71=0),"Not logged yet",IF(T71&lt;0,"Overdue",IF(T71&lt;=DueSoon,"Due soon","Scheduled"))))))</f>
        <v/>
      </c>
      <c r="V71" s="27">
        <f>IF(OR(U71="Overdue",U71="Due soon",U71="Not logged yet"),S71+ROW()/100000,"")</f>
        <v/>
      </c>
      <c r="W71" s="28">
        <f>IF($A71="","",IF(COUNTIF(TName,$A71)&gt;1,"Duplicate task name",IF(AND(C71&lt;&gt;"",COUNTIF(AName,C71)=0),"Appliance not on Appliances",IF(AND(B71&lt;&gt;"",COUNTIF(Areas,B71)=0),"Area not on Settings list",""))))</f>
        <v/>
      </c>
      <c r="X71" s="22">
        <f>IF(G71="",0,IFERROR(MATCH(G71,Months,0),0))</f>
        <v/>
      </c>
      <c r="Y71" s="22">
        <f>IF(H71="",0,IFERROR(MATCH(H71,Months,0),0))</f>
        <v/>
      </c>
      <c r="Z71" s="22">
        <f>IF($A71="",0,IF(D71="Seasonal",IF(X71&gt;0,1,0),IF(AND(OR(D71="",D71="Interval"),ISNUMBER(E71),OR(F71="Days",F71="Weeks",F71="Months",F71="Years")),IF(E71&gt;=1,1,0),0)))</f>
        <v/>
      </c>
      <c r="AA71" s="7">
        <f>IF(O71&gt;0,O71,EOMONTH(AsOf,-2))</f>
        <v/>
      </c>
      <c r="AB71" s="7">
        <f>IF(OR(Z71=0,X71=0),"",DATE(YEAR(AA71)+(DATE(YEAR(AA71),X71-1,1)&lt;=AA71)+(DATE(YEAR(AA71)+1,X71-1,1)&lt;=AA71),X71+1,0))</f>
        <v/>
      </c>
      <c r="AC71" s="7">
        <f>IF(OR(Z71=0,Y71=0),"",DATE(YEAR(AA71)+(DATE(YEAR(AA71),Y71-1,1)&lt;=AA71)+(DATE(YEAR(AA71)+1,Y71-1,1)&lt;=AA71),Y71+1,0))</f>
        <v/>
      </c>
    </row>
    <row r="72">
      <c r="A72" s="10" t="n"/>
      <c r="B72" s="10" t="n"/>
      <c r="C72" s="10" t="n"/>
      <c r="D72" s="10" t="n"/>
      <c r="E72" s="8" t="n"/>
      <c r="F72" s="10" t="n"/>
      <c r="G72" s="10" t="n"/>
      <c r="H72" s="10" t="n"/>
      <c r="I72" s="24" t="n"/>
      <c r="J72" s="10" t="n"/>
      <c r="K72" s="6" t="n"/>
      <c r="L72" s="10" t="n"/>
      <c r="M72" s="25" t="n"/>
      <c r="N72" s="20">
        <f>IF($A72="","",SUMPRODUCT(MAX((LTask=$A72)*(LDate&lt;=AsOf)*LDate)))</f>
        <v/>
      </c>
      <c r="O72" s="20">
        <f>IF($A72="",0,MAX(N(K72),N72))</f>
        <v/>
      </c>
      <c r="P72" s="22">
        <f>IF($A72="","",COUNTIFS(LTask,$A72,LDate,"&lt;="&amp;AsOf,LDate,"&gt;0"))</f>
        <v/>
      </c>
      <c r="Q72" s="26">
        <f>IF($A72="",0,SUMIFS(LCost,LTask,$A72,LDate,"&lt;="&amp;AsOf,LDate,"&gt;0"))</f>
        <v/>
      </c>
      <c r="R72" s="21">
        <f>IF($A72="","",IF(I72&lt;&gt;"",I72,IF(P72&gt;0,Q72/P72,0)))</f>
        <v/>
      </c>
      <c r="S72" s="7">
        <f>IF(Z72=0,"",IF(D72="Seasonal",IF(Y72&gt;0,MIN(AB72,AC72),AB72),IF(O72=0,AsOf,IF(F72="Days",O72+E72,IF(F72="Weeks",O72+7*E72,IF(F72="Months",EDATE(O72,E72),EDATE(O72,12*E72)))))))</f>
        <v/>
      </c>
      <c r="T72" s="19">
        <f>IF(S72="","",S72-AsOf)</f>
        <v/>
      </c>
      <c r="U72" s="14">
        <f>IF($A72="","",IF(L72="No","Paused",IF(Z72=0,"Fix schedule",IF(AND(D72&lt;&gt;"Seasonal",O72=0),"Not logged yet",IF(T72&lt;0,"Overdue",IF(T72&lt;=DueSoon,"Due soon","Scheduled"))))))</f>
        <v/>
      </c>
      <c r="V72" s="27">
        <f>IF(OR(U72="Overdue",U72="Due soon",U72="Not logged yet"),S72+ROW()/100000,"")</f>
        <v/>
      </c>
      <c r="W72" s="28">
        <f>IF($A72="","",IF(COUNTIF(TName,$A72)&gt;1,"Duplicate task name",IF(AND(C72&lt;&gt;"",COUNTIF(AName,C72)=0),"Appliance not on Appliances",IF(AND(B72&lt;&gt;"",COUNTIF(Areas,B72)=0),"Area not on Settings list",""))))</f>
        <v/>
      </c>
      <c r="X72" s="22">
        <f>IF(G72="",0,IFERROR(MATCH(G72,Months,0),0))</f>
        <v/>
      </c>
      <c r="Y72" s="22">
        <f>IF(H72="",0,IFERROR(MATCH(H72,Months,0),0))</f>
        <v/>
      </c>
      <c r="Z72" s="22">
        <f>IF($A72="",0,IF(D72="Seasonal",IF(X72&gt;0,1,0),IF(AND(OR(D72="",D72="Interval"),ISNUMBER(E72),OR(F72="Days",F72="Weeks",F72="Months",F72="Years")),IF(E72&gt;=1,1,0),0)))</f>
        <v/>
      </c>
      <c r="AA72" s="7">
        <f>IF(O72&gt;0,O72,EOMONTH(AsOf,-2))</f>
        <v/>
      </c>
      <c r="AB72" s="7">
        <f>IF(OR(Z72=0,X72=0),"",DATE(YEAR(AA72)+(DATE(YEAR(AA72),X72-1,1)&lt;=AA72)+(DATE(YEAR(AA72)+1,X72-1,1)&lt;=AA72),X72+1,0))</f>
        <v/>
      </c>
      <c r="AC72" s="7">
        <f>IF(OR(Z72=0,Y72=0),"",DATE(YEAR(AA72)+(DATE(YEAR(AA72),Y72-1,1)&lt;=AA72)+(DATE(YEAR(AA72)+1,Y72-1,1)&lt;=AA72),Y72+1,0))</f>
        <v/>
      </c>
    </row>
    <row r="73">
      <c r="A73" s="10" t="n"/>
      <c r="B73" s="10" t="n"/>
      <c r="C73" s="10" t="n"/>
      <c r="D73" s="10" t="n"/>
      <c r="E73" s="8" t="n"/>
      <c r="F73" s="10" t="n"/>
      <c r="G73" s="10" t="n"/>
      <c r="H73" s="10" t="n"/>
      <c r="I73" s="24" t="n"/>
      <c r="J73" s="10" t="n"/>
      <c r="K73" s="6" t="n"/>
      <c r="L73" s="10" t="n"/>
      <c r="M73" s="25" t="n"/>
      <c r="N73" s="20">
        <f>IF($A73="","",SUMPRODUCT(MAX((LTask=$A73)*(LDate&lt;=AsOf)*LDate)))</f>
        <v/>
      </c>
      <c r="O73" s="20">
        <f>IF($A73="",0,MAX(N(K73),N73))</f>
        <v/>
      </c>
      <c r="P73" s="22">
        <f>IF($A73="","",COUNTIFS(LTask,$A73,LDate,"&lt;="&amp;AsOf,LDate,"&gt;0"))</f>
        <v/>
      </c>
      <c r="Q73" s="26">
        <f>IF($A73="",0,SUMIFS(LCost,LTask,$A73,LDate,"&lt;="&amp;AsOf,LDate,"&gt;0"))</f>
        <v/>
      </c>
      <c r="R73" s="21">
        <f>IF($A73="","",IF(I73&lt;&gt;"",I73,IF(P73&gt;0,Q73/P73,0)))</f>
        <v/>
      </c>
      <c r="S73" s="7">
        <f>IF(Z73=0,"",IF(D73="Seasonal",IF(Y73&gt;0,MIN(AB73,AC73),AB73),IF(O73=0,AsOf,IF(F73="Days",O73+E73,IF(F73="Weeks",O73+7*E73,IF(F73="Months",EDATE(O73,E73),EDATE(O73,12*E73)))))))</f>
        <v/>
      </c>
      <c r="T73" s="19">
        <f>IF(S73="","",S73-AsOf)</f>
        <v/>
      </c>
      <c r="U73" s="14">
        <f>IF($A73="","",IF(L73="No","Paused",IF(Z73=0,"Fix schedule",IF(AND(D73&lt;&gt;"Seasonal",O73=0),"Not logged yet",IF(T73&lt;0,"Overdue",IF(T73&lt;=DueSoon,"Due soon","Scheduled"))))))</f>
        <v/>
      </c>
      <c r="V73" s="27">
        <f>IF(OR(U73="Overdue",U73="Due soon",U73="Not logged yet"),S73+ROW()/100000,"")</f>
        <v/>
      </c>
      <c r="W73" s="28">
        <f>IF($A73="","",IF(COUNTIF(TName,$A73)&gt;1,"Duplicate task name",IF(AND(C73&lt;&gt;"",COUNTIF(AName,C73)=0),"Appliance not on Appliances",IF(AND(B73&lt;&gt;"",COUNTIF(Areas,B73)=0),"Area not on Settings list",""))))</f>
        <v/>
      </c>
      <c r="X73" s="22">
        <f>IF(G73="",0,IFERROR(MATCH(G73,Months,0),0))</f>
        <v/>
      </c>
      <c r="Y73" s="22">
        <f>IF(H73="",0,IFERROR(MATCH(H73,Months,0),0))</f>
        <v/>
      </c>
      <c r="Z73" s="22">
        <f>IF($A73="",0,IF(D73="Seasonal",IF(X73&gt;0,1,0),IF(AND(OR(D73="",D73="Interval"),ISNUMBER(E73),OR(F73="Days",F73="Weeks",F73="Months",F73="Years")),IF(E73&gt;=1,1,0),0)))</f>
        <v/>
      </c>
      <c r="AA73" s="7">
        <f>IF(O73&gt;0,O73,EOMONTH(AsOf,-2))</f>
        <v/>
      </c>
      <c r="AB73" s="7">
        <f>IF(OR(Z73=0,X73=0),"",DATE(YEAR(AA73)+(DATE(YEAR(AA73),X73-1,1)&lt;=AA73)+(DATE(YEAR(AA73)+1,X73-1,1)&lt;=AA73),X73+1,0))</f>
        <v/>
      </c>
      <c r="AC73" s="7">
        <f>IF(OR(Z73=0,Y73=0),"",DATE(YEAR(AA73)+(DATE(YEAR(AA73),Y73-1,1)&lt;=AA73)+(DATE(YEAR(AA73)+1,Y73-1,1)&lt;=AA73),Y73+1,0))</f>
        <v/>
      </c>
    </row>
    <row r="74">
      <c r="A74" s="10" t="n"/>
      <c r="B74" s="10" t="n"/>
      <c r="C74" s="10" t="n"/>
      <c r="D74" s="10" t="n"/>
      <c r="E74" s="8" t="n"/>
      <c r="F74" s="10" t="n"/>
      <c r="G74" s="10" t="n"/>
      <c r="H74" s="10" t="n"/>
      <c r="I74" s="24" t="n"/>
      <c r="J74" s="10" t="n"/>
      <c r="K74" s="6" t="n"/>
      <c r="L74" s="10" t="n"/>
      <c r="M74" s="25" t="n"/>
      <c r="N74" s="20">
        <f>IF($A74="","",SUMPRODUCT(MAX((LTask=$A74)*(LDate&lt;=AsOf)*LDate)))</f>
        <v/>
      </c>
      <c r="O74" s="20">
        <f>IF($A74="",0,MAX(N(K74),N74))</f>
        <v/>
      </c>
      <c r="P74" s="22">
        <f>IF($A74="","",COUNTIFS(LTask,$A74,LDate,"&lt;="&amp;AsOf,LDate,"&gt;0"))</f>
        <v/>
      </c>
      <c r="Q74" s="26">
        <f>IF($A74="",0,SUMIFS(LCost,LTask,$A74,LDate,"&lt;="&amp;AsOf,LDate,"&gt;0"))</f>
        <v/>
      </c>
      <c r="R74" s="21">
        <f>IF($A74="","",IF(I74&lt;&gt;"",I74,IF(P74&gt;0,Q74/P74,0)))</f>
        <v/>
      </c>
      <c r="S74" s="7">
        <f>IF(Z74=0,"",IF(D74="Seasonal",IF(Y74&gt;0,MIN(AB74,AC74),AB74),IF(O74=0,AsOf,IF(F74="Days",O74+E74,IF(F74="Weeks",O74+7*E74,IF(F74="Months",EDATE(O74,E74),EDATE(O74,12*E74)))))))</f>
        <v/>
      </c>
      <c r="T74" s="19">
        <f>IF(S74="","",S74-AsOf)</f>
        <v/>
      </c>
      <c r="U74" s="14">
        <f>IF($A74="","",IF(L74="No","Paused",IF(Z74=0,"Fix schedule",IF(AND(D74&lt;&gt;"Seasonal",O74=0),"Not logged yet",IF(T74&lt;0,"Overdue",IF(T74&lt;=DueSoon,"Due soon","Scheduled"))))))</f>
        <v/>
      </c>
      <c r="V74" s="27">
        <f>IF(OR(U74="Overdue",U74="Due soon",U74="Not logged yet"),S74+ROW()/100000,"")</f>
        <v/>
      </c>
      <c r="W74" s="28">
        <f>IF($A74="","",IF(COUNTIF(TName,$A74)&gt;1,"Duplicate task name",IF(AND(C74&lt;&gt;"",COUNTIF(AName,C74)=0),"Appliance not on Appliances",IF(AND(B74&lt;&gt;"",COUNTIF(Areas,B74)=0),"Area not on Settings list",""))))</f>
        <v/>
      </c>
      <c r="X74" s="22">
        <f>IF(G74="",0,IFERROR(MATCH(G74,Months,0),0))</f>
        <v/>
      </c>
      <c r="Y74" s="22">
        <f>IF(H74="",0,IFERROR(MATCH(H74,Months,0),0))</f>
        <v/>
      </c>
      <c r="Z74" s="22">
        <f>IF($A74="",0,IF(D74="Seasonal",IF(X74&gt;0,1,0),IF(AND(OR(D74="",D74="Interval"),ISNUMBER(E74),OR(F74="Days",F74="Weeks",F74="Months",F74="Years")),IF(E74&gt;=1,1,0),0)))</f>
        <v/>
      </c>
      <c r="AA74" s="7">
        <f>IF(O74&gt;0,O74,EOMONTH(AsOf,-2))</f>
        <v/>
      </c>
      <c r="AB74" s="7">
        <f>IF(OR(Z74=0,X74=0),"",DATE(YEAR(AA74)+(DATE(YEAR(AA74),X74-1,1)&lt;=AA74)+(DATE(YEAR(AA74)+1,X74-1,1)&lt;=AA74),X74+1,0))</f>
        <v/>
      </c>
      <c r="AC74" s="7">
        <f>IF(OR(Z74=0,Y74=0),"",DATE(YEAR(AA74)+(DATE(YEAR(AA74),Y74-1,1)&lt;=AA74)+(DATE(YEAR(AA74)+1,Y74-1,1)&lt;=AA74),Y74+1,0))</f>
        <v/>
      </c>
    </row>
    <row r="75">
      <c r="A75" s="10" t="n"/>
      <c r="B75" s="10" t="n"/>
      <c r="C75" s="10" t="n"/>
      <c r="D75" s="10" t="n"/>
      <c r="E75" s="8" t="n"/>
      <c r="F75" s="10" t="n"/>
      <c r="G75" s="10" t="n"/>
      <c r="H75" s="10" t="n"/>
      <c r="I75" s="24" t="n"/>
      <c r="J75" s="10" t="n"/>
      <c r="K75" s="6" t="n"/>
      <c r="L75" s="10" t="n"/>
      <c r="M75" s="25" t="n"/>
      <c r="N75" s="20">
        <f>IF($A75="","",SUMPRODUCT(MAX((LTask=$A75)*(LDate&lt;=AsOf)*LDate)))</f>
        <v/>
      </c>
      <c r="O75" s="20">
        <f>IF($A75="",0,MAX(N(K75),N75))</f>
        <v/>
      </c>
      <c r="P75" s="22">
        <f>IF($A75="","",COUNTIFS(LTask,$A75,LDate,"&lt;="&amp;AsOf,LDate,"&gt;0"))</f>
        <v/>
      </c>
      <c r="Q75" s="26">
        <f>IF($A75="",0,SUMIFS(LCost,LTask,$A75,LDate,"&lt;="&amp;AsOf,LDate,"&gt;0"))</f>
        <v/>
      </c>
      <c r="R75" s="21">
        <f>IF($A75="","",IF(I75&lt;&gt;"",I75,IF(P75&gt;0,Q75/P75,0)))</f>
        <v/>
      </c>
      <c r="S75" s="7">
        <f>IF(Z75=0,"",IF(D75="Seasonal",IF(Y75&gt;0,MIN(AB75,AC75),AB75),IF(O75=0,AsOf,IF(F75="Days",O75+E75,IF(F75="Weeks",O75+7*E75,IF(F75="Months",EDATE(O75,E75),EDATE(O75,12*E75)))))))</f>
        <v/>
      </c>
      <c r="T75" s="19">
        <f>IF(S75="","",S75-AsOf)</f>
        <v/>
      </c>
      <c r="U75" s="14">
        <f>IF($A75="","",IF(L75="No","Paused",IF(Z75=0,"Fix schedule",IF(AND(D75&lt;&gt;"Seasonal",O75=0),"Not logged yet",IF(T75&lt;0,"Overdue",IF(T75&lt;=DueSoon,"Due soon","Scheduled"))))))</f>
        <v/>
      </c>
      <c r="V75" s="27">
        <f>IF(OR(U75="Overdue",U75="Due soon",U75="Not logged yet"),S75+ROW()/100000,"")</f>
        <v/>
      </c>
      <c r="W75" s="28">
        <f>IF($A75="","",IF(COUNTIF(TName,$A75)&gt;1,"Duplicate task name",IF(AND(C75&lt;&gt;"",COUNTIF(AName,C75)=0),"Appliance not on Appliances",IF(AND(B75&lt;&gt;"",COUNTIF(Areas,B75)=0),"Area not on Settings list",""))))</f>
        <v/>
      </c>
      <c r="X75" s="22">
        <f>IF(G75="",0,IFERROR(MATCH(G75,Months,0),0))</f>
        <v/>
      </c>
      <c r="Y75" s="22">
        <f>IF(H75="",0,IFERROR(MATCH(H75,Months,0),0))</f>
        <v/>
      </c>
      <c r="Z75" s="22">
        <f>IF($A75="",0,IF(D75="Seasonal",IF(X75&gt;0,1,0),IF(AND(OR(D75="",D75="Interval"),ISNUMBER(E75),OR(F75="Days",F75="Weeks",F75="Months",F75="Years")),IF(E75&gt;=1,1,0),0)))</f>
        <v/>
      </c>
      <c r="AA75" s="7">
        <f>IF(O75&gt;0,O75,EOMONTH(AsOf,-2))</f>
        <v/>
      </c>
      <c r="AB75" s="7">
        <f>IF(OR(Z75=0,X75=0),"",DATE(YEAR(AA75)+(DATE(YEAR(AA75),X75-1,1)&lt;=AA75)+(DATE(YEAR(AA75)+1,X75-1,1)&lt;=AA75),X75+1,0))</f>
        <v/>
      </c>
      <c r="AC75" s="7">
        <f>IF(OR(Z75=0,Y75=0),"",DATE(YEAR(AA75)+(DATE(YEAR(AA75),Y75-1,1)&lt;=AA75)+(DATE(YEAR(AA75)+1,Y75-1,1)&lt;=AA75),Y75+1,0))</f>
        <v/>
      </c>
    </row>
    <row r="76">
      <c r="A76" s="10" t="n"/>
      <c r="B76" s="10" t="n"/>
      <c r="C76" s="10" t="n"/>
      <c r="D76" s="10" t="n"/>
      <c r="E76" s="8" t="n"/>
      <c r="F76" s="10" t="n"/>
      <c r="G76" s="10" t="n"/>
      <c r="H76" s="10" t="n"/>
      <c r="I76" s="24" t="n"/>
      <c r="J76" s="10" t="n"/>
      <c r="K76" s="6" t="n"/>
      <c r="L76" s="10" t="n"/>
      <c r="M76" s="25" t="n"/>
      <c r="N76" s="20">
        <f>IF($A76="","",SUMPRODUCT(MAX((LTask=$A76)*(LDate&lt;=AsOf)*LDate)))</f>
        <v/>
      </c>
      <c r="O76" s="20">
        <f>IF($A76="",0,MAX(N(K76),N76))</f>
        <v/>
      </c>
      <c r="P76" s="22">
        <f>IF($A76="","",COUNTIFS(LTask,$A76,LDate,"&lt;="&amp;AsOf,LDate,"&gt;0"))</f>
        <v/>
      </c>
      <c r="Q76" s="26">
        <f>IF($A76="",0,SUMIFS(LCost,LTask,$A76,LDate,"&lt;="&amp;AsOf,LDate,"&gt;0"))</f>
        <v/>
      </c>
      <c r="R76" s="21">
        <f>IF($A76="","",IF(I76&lt;&gt;"",I76,IF(P76&gt;0,Q76/P76,0)))</f>
        <v/>
      </c>
      <c r="S76" s="7">
        <f>IF(Z76=0,"",IF(D76="Seasonal",IF(Y76&gt;0,MIN(AB76,AC76),AB76),IF(O76=0,AsOf,IF(F76="Days",O76+E76,IF(F76="Weeks",O76+7*E76,IF(F76="Months",EDATE(O76,E76),EDATE(O76,12*E76)))))))</f>
        <v/>
      </c>
      <c r="T76" s="19">
        <f>IF(S76="","",S76-AsOf)</f>
        <v/>
      </c>
      <c r="U76" s="14">
        <f>IF($A76="","",IF(L76="No","Paused",IF(Z76=0,"Fix schedule",IF(AND(D76&lt;&gt;"Seasonal",O76=0),"Not logged yet",IF(T76&lt;0,"Overdue",IF(T76&lt;=DueSoon,"Due soon","Scheduled"))))))</f>
        <v/>
      </c>
      <c r="V76" s="27">
        <f>IF(OR(U76="Overdue",U76="Due soon",U76="Not logged yet"),S76+ROW()/100000,"")</f>
        <v/>
      </c>
      <c r="W76" s="28">
        <f>IF($A76="","",IF(COUNTIF(TName,$A76)&gt;1,"Duplicate task name",IF(AND(C76&lt;&gt;"",COUNTIF(AName,C76)=0),"Appliance not on Appliances",IF(AND(B76&lt;&gt;"",COUNTIF(Areas,B76)=0),"Area not on Settings list",""))))</f>
        <v/>
      </c>
      <c r="X76" s="22">
        <f>IF(G76="",0,IFERROR(MATCH(G76,Months,0),0))</f>
        <v/>
      </c>
      <c r="Y76" s="22">
        <f>IF(H76="",0,IFERROR(MATCH(H76,Months,0),0))</f>
        <v/>
      </c>
      <c r="Z76" s="22">
        <f>IF($A76="",0,IF(D76="Seasonal",IF(X76&gt;0,1,0),IF(AND(OR(D76="",D76="Interval"),ISNUMBER(E76),OR(F76="Days",F76="Weeks",F76="Months",F76="Years")),IF(E76&gt;=1,1,0),0)))</f>
        <v/>
      </c>
      <c r="AA76" s="7">
        <f>IF(O76&gt;0,O76,EOMONTH(AsOf,-2))</f>
        <v/>
      </c>
      <c r="AB76" s="7">
        <f>IF(OR(Z76=0,X76=0),"",DATE(YEAR(AA76)+(DATE(YEAR(AA76),X76-1,1)&lt;=AA76)+(DATE(YEAR(AA76)+1,X76-1,1)&lt;=AA76),X76+1,0))</f>
        <v/>
      </c>
      <c r="AC76" s="7">
        <f>IF(OR(Z76=0,Y76=0),"",DATE(YEAR(AA76)+(DATE(YEAR(AA76),Y76-1,1)&lt;=AA76)+(DATE(YEAR(AA76)+1,Y76-1,1)&lt;=AA76),Y76+1,0))</f>
        <v/>
      </c>
    </row>
    <row r="77">
      <c r="A77" s="10" t="n"/>
      <c r="B77" s="10" t="n"/>
      <c r="C77" s="10" t="n"/>
      <c r="D77" s="10" t="n"/>
      <c r="E77" s="8" t="n"/>
      <c r="F77" s="10" t="n"/>
      <c r="G77" s="10" t="n"/>
      <c r="H77" s="10" t="n"/>
      <c r="I77" s="24" t="n"/>
      <c r="J77" s="10" t="n"/>
      <c r="K77" s="6" t="n"/>
      <c r="L77" s="10" t="n"/>
      <c r="M77" s="25" t="n"/>
      <c r="N77" s="20">
        <f>IF($A77="","",SUMPRODUCT(MAX((LTask=$A77)*(LDate&lt;=AsOf)*LDate)))</f>
        <v/>
      </c>
      <c r="O77" s="20">
        <f>IF($A77="",0,MAX(N(K77),N77))</f>
        <v/>
      </c>
      <c r="P77" s="22">
        <f>IF($A77="","",COUNTIFS(LTask,$A77,LDate,"&lt;="&amp;AsOf,LDate,"&gt;0"))</f>
        <v/>
      </c>
      <c r="Q77" s="26">
        <f>IF($A77="",0,SUMIFS(LCost,LTask,$A77,LDate,"&lt;="&amp;AsOf,LDate,"&gt;0"))</f>
        <v/>
      </c>
      <c r="R77" s="21">
        <f>IF($A77="","",IF(I77&lt;&gt;"",I77,IF(P77&gt;0,Q77/P77,0)))</f>
        <v/>
      </c>
      <c r="S77" s="7">
        <f>IF(Z77=0,"",IF(D77="Seasonal",IF(Y77&gt;0,MIN(AB77,AC77),AB77),IF(O77=0,AsOf,IF(F77="Days",O77+E77,IF(F77="Weeks",O77+7*E77,IF(F77="Months",EDATE(O77,E77),EDATE(O77,12*E77)))))))</f>
        <v/>
      </c>
      <c r="T77" s="19">
        <f>IF(S77="","",S77-AsOf)</f>
        <v/>
      </c>
      <c r="U77" s="14">
        <f>IF($A77="","",IF(L77="No","Paused",IF(Z77=0,"Fix schedule",IF(AND(D77&lt;&gt;"Seasonal",O77=0),"Not logged yet",IF(T77&lt;0,"Overdue",IF(T77&lt;=DueSoon,"Due soon","Scheduled"))))))</f>
        <v/>
      </c>
      <c r="V77" s="27">
        <f>IF(OR(U77="Overdue",U77="Due soon",U77="Not logged yet"),S77+ROW()/100000,"")</f>
        <v/>
      </c>
      <c r="W77" s="28">
        <f>IF($A77="","",IF(COUNTIF(TName,$A77)&gt;1,"Duplicate task name",IF(AND(C77&lt;&gt;"",COUNTIF(AName,C77)=0),"Appliance not on Appliances",IF(AND(B77&lt;&gt;"",COUNTIF(Areas,B77)=0),"Area not on Settings list",""))))</f>
        <v/>
      </c>
      <c r="X77" s="22">
        <f>IF(G77="",0,IFERROR(MATCH(G77,Months,0),0))</f>
        <v/>
      </c>
      <c r="Y77" s="22">
        <f>IF(H77="",0,IFERROR(MATCH(H77,Months,0),0))</f>
        <v/>
      </c>
      <c r="Z77" s="22">
        <f>IF($A77="",0,IF(D77="Seasonal",IF(X77&gt;0,1,0),IF(AND(OR(D77="",D77="Interval"),ISNUMBER(E77),OR(F77="Days",F77="Weeks",F77="Months",F77="Years")),IF(E77&gt;=1,1,0),0)))</f>
        <v/>
      </c>
      <c r="AA77" s="7">
        <f>IF(O77&gt;0,O77,EOMONTH(AsOf,-2))</f>
        <v/>
      </c>
      <c r="AB77" s="7">
        <f>IF(OR(Z77=0,X77=0),"",DATE(YEAR(AA77)+(DATE(YEAR(AA77),X77-1,1)&lt;=AA77)+(DATE(YEAR(AA77)+1,X77-1,1)&lt;=AA77),X77+1,0))</f>
        <v/>
      </c>
      <c r="AC77" s="7">
        <f>IF(OR(Z77=0,Y77=0),"",DATE(YEAR(AA77)+(DATE(YEAR(AA77),Y77-1,1)&lt;=AA77)+(DATE(YEAR(AA77)+1,Y77-1,1)&lt;=AA77),Y77+1,0))</f>
        <v/>
      </c>
    </row>
    <row r="78">
      <c r="A78" s="10" t="n"/>
      <c r="B78" s="10" t="n"/>
      <c r="C78" s="10" t="n"/>
      <c r="D78" s="10" t="n"/>
      <c r="E78" s="8" t="n"/>
      <c r="F78" s="10" t="n"/>
      <c r="G78" s="10" t="n"/>
      <c r="H78" s="10" t="n"/>
      <c r="I78" s="24" t="n"/>
      <c r="J78" s="10" t="n"/>
      <c r="K78" s="6" t="n"/>
      <c r="L78" s="10" t="n"/>
      <c r="M78" s="25" t="n"/>
      <c r="N78" s="20">
        <f>IF($A78="","",SUMPRODUCT(MAX((LTask=$A78)*(LDate&lt;=AsOf)*LDate)))</f>
        <v/>
      </c>
      <c r="O78" s="20">
        <f>IF($A78="",0,MAX(N(K78),N78))</f>
        <v/>
      </c>
      <c r="P78" s="22">
        <f>IF($A78="","",COUNTIFS(LTask,$A78,LDate,"&lt;="&amp;AsOf,LDate,"&gt;0"))</f>
        <v/>
      </c>
      <c r="Q78" s="26">
        <f>IF($A78="",0,SUMIFS(LCost,LTask,$A78,LDate,"&lt;="&amp;AsOf,LDate,"&gt;0"))</f>
        <v/>
      </c>
      <c r="R78" s="21">
        <f>IF($A78="","",IF(I78&lt;&gt;"",I78,IF(P78&gt;0,Q78/P78,0)))</f>
        <v/>
      </c>
      <c r="S78" s="7">
        <f>IF(Z78=0,"",IF(D78="Seasonal",IF(Y78&gt;0,MIN(AB78,AC78),AB78),IF(O78=0,AsOf,IF(F78="Days",O78+E78,IF(F78="Weeks",O78+7*E78,IF(F78="Months",EDATE(O78,E78),EDATE(O78,12*E78)))))))</f>
        <v/>
      </c>
      <c r="T78" s="19">
        <f>IF(S78="","",S78-AsOf)</f>
        <v/>
      </c>
      <c r="U78" s="14">
        <f>IF($A78="","",IF(L78="No","Paused",IF(Z78=0,"Fix schedule",IF(AND(D78&lt;&gt;"Seasonal",O78=0),"Not logged yet",IF(T78&lt;0,"Overdue",IF(T78&lt;=DueSoon,"Due soon","Scheduled"))))))</f>
        <v/>
      </c>
      <c r="V78" s="27">
        <f>IF(OR(U78="Overdue",U78="Due soon",U78="Not logged yet"),S78+ROW()/100000,"")</f>
        <v/>
      </c>
      <c r="W78" s="28">
        <f>IF($A78="","",IF(COUNTIF(TName,$A78)&gt;1,"Duplicate task name",IF(AND(C78&lt;&gt;"",COUNTIF(AName,C78)=0),"Appliance not on Appliances",IF(AND(B78&lt;&gt;"",COUNTIF(Areas,B78)=0),"Area not on Settings list",""))))</f>
        <v/>
      </c>
      <c r="X78" s="22">
        <f>IF(G78="",0,IFERROR(MATCH(G78,Months,0),0))</f>
        <v/>
      </c>
      <c r="Y78" s="22">
        <f>IF(H78="",0,IFERROR(MATCH(H78,Months,0),0))</f>
        <v/>
      </c>
      <c r="Z78" s="22">
        <f>IF($A78="",0,IF(D78="Seasonal",IF(X78&gt;0,1,0),IF(AND(OR(D78="",D78="Interval"),ISNUMBER(E78),OR(F78="Days",F78="Weeks",F78="Months",F78="Years")),IF(E78&gt;=1,1,0),0)))</f>
        <v/>
      </c>
      <c r="AA78" s="7">
        <f>IF(O78&gt;0,O78,EOMONTH(AsOf,-2))</f>
        <v/>
      </c>
      <c r="AB78" s="7">
        <f>IF(OR(Z78=0,X78=0),"",DATE(YEAR(AA78)+(DATE(YEAR(AA78),X78-1,1)&lt;=AA78)+(DATE(YEAR(AA78)+1,X78-1,1)&lt;=AA78),X78+1,0))</f>
        <v/>
      </c>
      <c r="AC78" s="7">
        <f>IF(OR(Z78=0,Y78=0),"",DATE(YEAR(AA78)+(DATE(YEAR(AA78),Y78-1,1)&lt;=AA78)+(DATE(YEAR(AA78)+1,Y78-1,1)&lt;=AA78),Y78+1,0))</f>
        <v/>
      </c>
    </row>
    <row r="79">
      <c r="A79" s="10" t="n"/>
      <c r="B79" s="10" t="n"/>
      <c r="C79" s="10" t="n"/>
      <c r="D79" s="10" t="n"/>
      <c r="E79" s="8" t="n"/>
      <c r="F79" s="10" t="n"/>
      <c r="G79" s="10" t="n"/>
      <c r="H79" s="10" t="n"/>
      <c r="I79" s="24" t="n"/>
      <c r="J79" s="10" t="n"/>
      <c r="K79" s="6" t="n"/>
      <c r="L79" s="10" t="n"/>
      <c r="M79" s="25" t="n"/>
      <c r="N79" s="20">
        <f>IF($A79="","",SUMPRODUCT(MAX((LTask=$A79)*(LDate&lt;=AsOf)*LDate)))</f>
        <v/>
      </c>
      <c r="O79" s="20">
        <f>IF($A79="",0,MAX(N(K79),N79))</f>
        <v/>
      </c>
      <c r="P79" s="22">
        <f>IF($A79="","",COUNTIFS(LTask,$A79,LDate,"&lt;="&amp;AsOf,LDate,"&gt;0"))</f>
        <v/>
      </c>
      <c r="Q79" s="26">
        <f>IF($A79="",0,SUMIFS(LCost,LTask,$A79,LDate,"&lt;="&amp;AsOf,LDate,"&gt;0"))</f>
        <v/>
      </c>
      <c r="R79" s="21">
        <f>IF($A79="","",IF(I79&lt;&gt;"",I79,IF(P79&gt;0,Q79/P79,0)))</f>
        <v/>
      </c>
      <c r="S79" s="7">
        <f>IF(Z79=0,"",IF(D79="Seasonal",IF(Y79&gt;0,MIN(AB79,AC79),AB79),IF(O79=0,AsOf,IF(F79="Days",O79+E79,IF(F79="Weeks",O79+7*E79,IF(F79="Months",EDATE(O79,E79),EDATE(O79,12*E79)))))))</f>
        <v/>
      </c>
      <c r="T79" s="19">
        <f>IF(S79="","",S79-AsOf)</f>
        <v/>
      </c>
      <c r="U79" s="14">
        <f>IF($A79="","",IF(L79="No","Paused",IF(Z79=0,"Fix schedule",IF(AND(D79&lt;&gt;"Seasonal",O79=0),"Not logged yet",IF(T79&lt;0,"Overdue",IF(T79&lt;=DueSoon,"Due soon","Scheduled"))))))</f>
        <v/>
      </c>
      <c r="V79" s="27">
        <f>IF(OR(U79="Overdue",U79="Due soon",U79="Not logged yet"),S79+ROW()/100000,"")</f>
        <v/>
      </c>
      <c r="W79" s="28">
        <f>IF($A79="","",IF(COUNTIF(TName,$A79)&gt;1,"Duplicate task name",IF(AND(C79&lt;&gt;"",COUNTIF(AName,C79)=0),"Appliance not on Appliances",IF(AND(B79&lt;&gt;"",COUNTIF(Areas,B79)=0),"Area not on Settings list",""))))</f>
        <v/>
      </c>
      <c r="X79" s="22">
        <f>IF(G79="",0,IFERROR(MATCH(G79,Months,0),0))</f>
        <v/>
      </c>
      <c r="Y79" s="22">
        <f>IF(H79="",0,IFERROR(MATCH(H79,Months,0),0))</f>
        <v/>
      </c>
      <c r="Z79" s="22">
        <f>IF($A79="",0,IF(D79="Seasonal",IF(X79&gt;0,1,0),IF(AND(OR(D79="",D79="Interval"),ISNUMBER(E79),OR(F79="Days",F79="Weeks",F79="Months",F79="Years")),IF(E79&gt;=1,1,0),0)))</f>
        <v/>
      </c>
      <c r="AA79" s="7">
        <f>IF(O79&gt;0,O79,EOMONTH(AsOf,-2))</f>
        <v/>
      </c>
      <c r="AB79" s="7">
        <f>IF(OR(Z79=0,X79=0),"",DATE(YEAR(AA79)+(DATE(YEAR(AA79),X79-1,1)&lt;=AA79)+(DATE(YEAR(AA79)+1,X79-1,1)&lt;=AA79),X79+1,0))</f>
        <v/>
      </c>
      <c r="AC79" s="7">
        <f>IF(OR(Z79=0,Y79=0),"",DATE(YEAR(AA79)+(DATE(YEAR(AA79),Y79-1,1)&lt;=AA79)+(DATE(YEAR(AA79)+1,Y79-1,1)&lt;=AA79),Y79+1,0))</f>
        <v/>
      </c>
    </row>
    <row r="80">
      <c r="A80" s="10" t="n"/>
      <c r="B80" s="10" t="n"/>
      <c r="C80" s="10" t="n"/>
      <c r="D80" s="10" t="n"/>
      <c r="E80" s="8" t="n"/>
      <c r="F80" s="10" t="n"/>
      <c r="G80" s="10" t="n"/>
      <c r="H80" s="10" t="n"/>
      <c r="I80" s="24" t="n"/>
      <c r="J80" s="10" t="n"/>
      <c r="K80" s="6" t="n"/>
      <c r="L80" s="10" t="n"/>
      <c r="M80" s="25" t="n"/>
      <c r="N80" s="20">
        <f>IF($A80="","",SUMPRODUCT(MAX((LTask=$A80)*(LDate&lt;=AsOf)*LDate)))</f>
        <v/>
      </c>
      <c r="O80" s="20">
        <f>IF($A80="",0,MAX(N(K80),N80))</f>
        <v/>
      </c>
      <c r="P80" s="22">
        <f>IF($A80="","",COUNTIFS(LTask,$A80,LDate,"&lt;="&amp;AsOf,LDate,"&gt;0"))</f>
        <v/>
      </c>
      <c r="Q80" s="26">
        <f>IF($A80="",0,SUMIFS(LCost,LTask,$A80,LDate,"&lt;="&amp;AsOf,LDate,"&gt;0"))</f>
        <v/>
      </c>
      <c r="R80" s="21">
        <f>IF($A80="","",IF(I80&lt;&gt;"",I80,IF(P80&gt;0,Q80/P80,0)))</f>
        <v/>
      </c>
      <c r="S80" s="7">
        <f>IF(Z80=0,"",IF(D80="Seasonal",IF(Y80&gt;0,MIN(AB80,AC80),AB80),IF(O80=0,AsOf,IF(F80="Days",O80+E80,IF(F80="Weeks",O80+7*E80,IF(F80="Months",EDATE(O80,E80),EDATE(O80,12*E80)))))))</f>
        <v/>
      </c>
      <c r="T80" s="19">
        <f>IF(S80="","",S80-AsOf)</f>
        <v/>
      </c>
      <c r="U80" s="14">
        <f>IF($A80="","",IF(L80="No","Paused",IF(Z80=0,"Fix schedule",IF(AND(D80&lt;&gt;"Seasonal",O80=0),"Not logged yet",IF(T80&lt;0,"Overdue",IF(T80&lt;=DueSoon,"Due soon","Scheduled"))))))</f>
        <v/>
      </c>
      <c r="V80" s="27">
        <f>IF(OR(U80="Overdue",U80="Due soon",U80="Not logged yet"),S80+ROW()/100000,"")</f>
        <v/>
      </c>
      <c r="W80" s="28">
        <f>IF($A80="","",IF(COUNTIF(TName,$A80)&gt;1,"Duplicate task name",IF(AND(C80&lt;&gt;"",COUNTIF(AName,C80)=0),"Appliance not on Appliances",IF(AND(B80&lt;&gt;"",COUNTIF(Areas,B80)=0),"Area not on Settings list",""))))</f>
        <v/>
      </c>
      <c r="X80" s="22">
        <f>IF(G80="",0,IFERROR(MATCH(G80,Months,0),0))</f>
        <v/>
      </c>
      <c r="Y80" s="22">
        <f>IF(H80="",0,IFERROR(MATCH(H80,Months,0),0))</f>
        <v/>
      </c>
      <c r="Z80" s="22">
        <f>IF($A80="",0,IF(D80="Seasonal",IF(X80&gt;0,1,0),IF(AND(OR(D80="",D80="Interval"),ISNUMBER(E80),OR(F80="Days",F80="Weeks",F80="Months",F80="Years")),IF(E80&gt;=1,1,0),0)))</f>
        <v/>
      </c>
      <c r="AA80" s="7">
        <f>IF(O80&gt;0,O80,EOMONTH(AsOf,-2))</f>
        <v/>
      </c>
      <c r="AB80" s="7">
        <f>IF(OR(Z80=0,X80=0),"",DATE(YEAR(AA80)+(DATE(YEAR(AA80),X80-1,1)&lt;=AA80)+(DATE(YEAR(AA80)+1,X80-1,1)&lt;=AA80),X80+1,0))</f>
        <v/>
      </c>
      <c r="AC80" s="7">
        <f>IF(OR(Z80=0,Y80=0),"",DATE(YEAR(AA80)+(DATE(YEAR(AA80),Y80-1,1)&lt;=AA80)+(DATE(YEAR(AA80)+1,Y80-1,1)&lt;=AA80),Y80+1,0))</f>
        <v/>
      </c>
    </row>
    <row r="81">
      <c r="A81" s="10" t="n"/>
      <c r="B81" s="10" t="n"/>
      <c r="C81" s="10" t="n"/>
      <c r="D81" s="10" t="n"/>
      <c r="E81" s="8" t="n"/>
      <c r="F81" s="10" t="n"/>
      <c r="G81" s="10" t="n"/>
      <c r="H81" s="10" t="n"/>
      <c r="I81" s="24" t="n"/>
      <c r="J81" s="10" t="n"/>
      <c r="K81" s="6" t="n"/>
      <c r="L81" s="10" t="n"/>
      <c r="M81" s="25" t="n"/>
      <c r="N81" s="20">
        <f>IF($A81="","",SUMPRODUCT(MAX((LTask=$A81)*(LDate&lt;=AsOf)*LDate)))</f>
        <v/>
      </c>
      <c r="O81" s="20">
        <f>IF($A81="",0,MAX(N(K81),N81))</f>
        <v/>
      </c>
      <c r="P81" s="22">
        <f>IF($A81="","",COUNTIFS(LTask,$A81,LDate,"&lt;="&amp;AsOf,LDate,"&gt;0"))</f>
        <v/>
      </c>
      <c r="Q81" s="26">
        <f>IF($A81="",0,SUMIFS(LCost,LTask,$A81,LDate,"&lt;="&amp;AsOf,LDate,"&gt;0"))</f>
        <v/>
      </c>
      <c r="R81" s="21">
        <f>IF($A81="","",IF(I81&lt;&gt;"",I81,IF(P81&gt;0,Q81/P81,0)))</f>
        <v/>
      </c>
      <c r="S81" s="7">
        <f>IF(Z81=0,"",IF(D81="Seasonal",IF(Y81&gt;0,MIN(AB81,AC81),AB81),IF(O81=0,AsOf,IF(F81="Days",O81+E81,IF(F81="Weeks",O81+7*E81,IF(F81="Months",EDATE(O81,E81),EDATE(O81,12*E81)))))))</f>
        <v/>
      </c>
      <c r="T81" s="19">
        <f>IF(S81="","",S81-AsOf)</f>
        <v/>
      </c>
      <c r="U81" s="14">
        <f>IF($A81="","",IF(L81="No","Paused",IF(Z81=0,"Fix schedule",IF(AND(D81&lt;&gt;"Seasonal",O81=0),"Not logged yet",IF(T81&lt;0,"Overdue",IF(T81&lt;=DueSoon,"Due soon","Scheduled"))))))</f>
        <v/>
      </c>
      <c r="V81" s="27">
        <f>IF(OR(U81="Overdue",U81="Due soon",U81="Not logged yet"),S81+ROW()/100000,"")</f>
        <v/>
      </c>
      <c r="W81" s="28">
        <f>IF($A81="","",IF(COUNTIF(TName,$A81)&gt;1,"Duplicate task name",IF(AND(C81&lt;&gt;"",COUNTIF(AName,C81)=0),"Appliance not on Appliances",IF(AND(B81&lt;&gt;"",COUNTIF(Areas,B81)=0),"Area not on Settings list",""))))</f>
        <v/>
      </c>
      <c r="X81" s="22">
        <f>IF(G81="",0,IFERROR(MATCH(G81,Months,0),0))</f>
        <v/>
      </c>
      <c r="Y81" s="22">
        <f>IF(H81="",0,IFERROR(MATCH(H81,Months,0),0))</f>
        <v/>
      </c>
      <c r="Z81" s="22">
        <f>IF($A81="",0,IF(D81="Seasonal",IF(X81&gt;0,1,0),IF(AND(OR(D81="",D81="Interval"),ISNUMBER(E81),OR(F81="Days",F81="Weeks",F81="Months",F81="Years")),IF(E81&gt;=1,1,0),0)))</f>
        <v/>
      </c>
      <c r="AA81" s="7">
        <f>IF(O81&gt;0,O81,EOMONTH(AsOf,-2))</f>
        <v/>
      </c>
      <c r="AB81" s="7">
        <f>IF(OR(Z81=0,X81=0),"",DATE(YEAR(AA81)+(DATE(YEAR(AA81),X81-1,1)&lt;=AA81)+(DATE(YEAR(AA81)+1,X81-1,1)&lt;=AA81),X81+1,0))</f>
        <v/>
      </c>
      <c r="AC81" s="7">
        <f>IF(OR(Z81=0,Y81=0),"",DATE(YEAR(AA81)+(DATE(YEAR(AA81),Y81-1,1)&lt;=AA81)+(DATE(YEAR(AA81)+1,Y81-1,1)&lt;=AA81),Y81+1,0))</f>
        <v/>
      </c>
    </row>
    <row r="82">
      <c r="A82" s="10" t="n"/>
      <c r="B82" s="10" t="n"/>
      <c r="C82" s="10" t="n"/>
      <c r="D82" s="10" t="n"/>
      <c r="E82" s="8" t="n"/>
      <c r="F82" s="10" t="n"/>
      <c r="G82" s="10" t="n"/>
      <c r="H82" s="10" t="n"/>
      <c r="I82" s="24" t="n"/>
      <c r="J82" s="10" t="n"/>
      <c r="K82" s="6" t="n"/>
      <c r="L82" s="10" t="n"/>
      <c r="M82" s="25" t="n"/>
      <c r="N82" s="20">
        <f>IF($A82="","",SUMPRODUCT(MAX((LTask=$A82)*(LDate&lt;=AsOf)*LDate)))</f>
        <v/>
      </c>
      <c r="O82" s="20">
        <f>IF($A82="",0,MAX(N(K82),N82))</f>
        <v/>
      </c>
      <c r="P82" s="22">
        <f>IF($A82="","",COUNTIFS(LTask,$A82,LDate,"&lt;="&amp;AsOf,LDate,"&gt;0"))</f>
        <v/>
      </c>
      <c r="Q82" s="26">
        <f>IF($A82="",0,SUMIFS(LCost,LTask,$A82,LDate,"&lt;="&amp;AsOf,LDate,"&gt;0"))</f>
        <v/>
      </c>
      <c r="R82" s="21">
        <f>IF($A82="","",IF(I82&lt;&gt;"",I82,IF(P82&gt;0,Q82/P82,0)))</f>
        <v/>
      </c>
      <c r="S82" s="7">
        <f>IF(Z82=0,"",IF(D82="Seasonal",IF(Y82&gt;0,MIN(AB82,AC82),AB82),IF(O82=0,AsOf,IF(F82="Days",O82+E82,IF(F82="Weeks",O82+7*E82,IF(F82="Months",EDATE(O82,E82),EDATE(O82,12*E82)))))))</f>
        <v/>
      </c>
      <c r="T82" s="19">
        <f>IF(S82="","",S82-AsOf)</f>
        <v/>
      </c>
      <c r="U82" s="14">
        <f>IF($A82="","",IF(L82="No","Paused",IF(Z82=0,"Fix schedule",IF(AND(D82&lt;&gt;"Seasonal",O82=0),"Not logged yet",IF(T82&lt;0,"Overdue",IF(T82&lt;=DueSoon,"Due soon","Scheduled"))))))</f>
        <v/>
      </c>
      <c r="V82" s="27">
        <f>IF(OR(U82="Overdue",U82="Due soon",U82="Not logged yet"),S82+ROW()/100000,"")</f>
        <v/>
      </c>
      <c r="W82" s="28">
        <f>IF($A82="","",IF(COUNTIF(TName,$A82)&gt;1,"Duplicate task name",IF(AND(C82&lt;&gt;"",COUNTIF(AName,C82)=0),"Appliance not on Appliances",IF(AND(B82&lt;&gt;"",COUNTIF(Areas,B82)=0),"Area not on Settings list",""))))</f>
        <v/>
      </c>
      <c r="X82" s="22">
        <f>IF(G82="",0,IFERROR(MATCH(G82,Months,0),0))</f>
        <v/>
      </c>
      <c r="Y82" s="22">
        <f>IF(H82="",0,IFERROR(MATCH(H82,Months,0),0))</f>
        <v/>
      </c>
      <c r="Z82" s="22">
        <f>IF($A82="",0,IF(D82="Seasonal",IF(X82&gt;0,1,0),IF(AND(OR(D82="",D82="Interval"),ISNUMBER(E82),OR(F82="Days",F82="Weeks",F82="Months",F82="Years")),IF(E82&gt;=1,1,0),0)))</f>
        <v/>
      </c>
      <c r="AA82" s="7">
        <f>IF(O82&gt;0,O82,EOMONTH(AsOf,-2))</f>
        <v/>
      </c>
      <c r="AB82" s="7">
        <f>IF(OR(Z82=0,X82=0),"",DATE(YEAR(AA82)+(DATE(YEAR(AA82),X82-1,1)&lt;=AA82)+(DATE(YEAR(AA82)+1,X82-1,1)&lt;=AA82),X82+1,0))</f>
        <v/>
      </c>
      <c r="AC82" s="7">
        <f>IF(OR(Z82=0,Y82=0),"",DATE(YEAR(AA82)+(DATE(YEAR(AA82),Y82-1,1)&lt;=AA82)+(DATE(YEAR(AA82)+1,Y82-1,1)&lt;=AA82),Y82+1,0))</f>
        <v/>
      </c>
    </row>
    <row r="83">
      <c r="A83" s="10" t="n"/>
      <c r="B83" s="10" t="n"/>
      <c r="C83" s="10" t="n"/>
      <c r="D83" s="10" t="n"/>
      <c r="E83" s="8" t="n"/>
      <c r="F83" s="10" t="n"/>
      <c r="G83" s="10" t="n"/>
      <c r="H83" s="10" t="n"/>
      <c r="I83" s="24" t="n"/>
      <c r="J83" s="10" t="n"/>
      <c r="K83" s="6" t="n"/>
      <c r="L83" s="10" t="n"/>
      <c r="M83" s="25" t="n"/>
      <c r="N83" s="20">
        <f>IF($A83="","",SUMPRODUCT(MAX((LTask=$A83)*(LDate&lt;=AsOf)*LDate)))</f>
        <v/>
      </c>
      <c r="O83" s="20">
        <f>IF($A83="",0,MAX(N(K83),N83))</f>
        <v/>
      </c>
      <c r="P83" s="22">
        <f>IF($A83="","",COUNTIFS(LTask,$A83,LDate,"&lt;="&amp;AsOf,LDate,"&gt;0"))</f>
        <v/>
      </c>
      <c r="Q83" s="26">
        <f>IF($A83="",0,SUMIFS(LCost,LTask,$A83,LDate,"&lt;="&amp;AsOf,LDate,"&gt;0"))</f>
        <v/>
      </c>
      <c r="R83" s="21">
        <f>IF($A83="","",IF(I83&lt;&gt;"",I83,IF(P83&gt;0,Q83/P83,0)))</f>
        <v/>
      </c>
      <c r="S83" s="7">
        <f>IF(Z83=0,"",IF(D83="Seasonal",IF(Y83&gt;0,MIN(AB83,AC83),AB83),IF(O83=0,AsOf,IF(F83="Days",O83+E83,IF(F83="Weeks",O83+7*E83,IF(F83="Months",EDATE(O83,E83),EDATE(O83,12*E83)))))))</f>
        <v/>
      </c>
      <c r="T83" s="19">
        <f>IF(S83="","",S83-AsOf)</f>
        <v/>
      </c>
      <c r="U83" s="14">
        <f>IF($A83="","",IF(L83="No","Paused",IF(Z83=0,"Fix schedule",IF(AND(D83&lt;&gt;"Seasonal",O83=0),"Not logged yet",IF(T83&lt;0,"Overdue",IF(T83&lt;=DueSoon,"Due soon","Scheduled"))))))</f>
        <v/>
      </c>
      <c r="V83" s="27">
        <f>IF(OR(U83="Overdue",U83="Due soon",U83="Not logged yet"),S83+ROW()/100000,"")</f>
        <v/>
      </c>
      <c r="W83" s="28">
        <f>IF($A83="","",IF(COUNTIF(TName,$A83)&gt;1,"Duplicate task name",IF(AND(C83&lt;&gt;"",COUNTIF(AName,C83)=0),"Appliance not on Appliances",IF(AND(B83&lt;&gt;"",COUNTIF(Areas,B83)=0),"Area not on Settings list",""))))</f>
        <v/>
      </c>
      <c r="X83" s="22">
        <f>IF(G83="",0,IFERROR(MATCH(G83,Months,0),0))</f>
        <v/>
      </c>
      <c r="Y83" s="22">
        <f>IF(H83="",0,IFERROR(MATCH(H83,Months,0),0))</f>
        <v/>
      </c>
      <c r="Z83" s="22">
        <f>IF($A83="",0,IF(D83="Seasonal",IF(X83&gt;0,1,0),IF(AND(OR(D83="",D83="Interval"),ISNUMBER(E83),OR(F83="Days",F83="Weeks",F83="Months",F83="Years")),IF(E83&gt;=1,1,0),0)))</f>
        <v/>
      </c>
      <c r="AA83" s="7">
        <f>IF(O83&gt;0,O83,EOMONTH(AsOf,-2))</f>
        <v/>
      </c>
      <c r="AB83" s="7">
        <f>IF(OR(Z83=0,X83=0),"",DATE(YEAR(AA83)+(DATE(YEAR(AA83),X83-1,1)&lt;=AA83)+(DATE(YEAR(AA83)+1,X83-1,1)&lt;=AA83),X83+1,0))</f>
        <v/>
      </c>
      <c r="AC83" s="7">
        <f>IF(OR(Z83=0,Y83=0),"",DATE(YEAR(AA83)+(DATE(YEAR(AA83),Y83-1,1)&lt;=AA83)+(DATE(YEAR(AA83)+1,Y83-1,1)&lt;=AA83),Y83+1,0))</f>
        <v/>
      </c>
    </row>
    <row r="84">
      <c r="A84" s="10" t="n"/>
      <c r="B84" s="10" t="n"/>
      <c r="C84" s="10" t="n"/>
      <c r="D84" s="10" t="n"/>
      <c r="E84" s="8" t="n"/>
      <c r="F84" s="10" t="n"/>
      <c r="G84" s="10" t="n"/>
      <c r="H84" s="10" t="n"/>
      <c r="I84" s="24" t="n"/>
      <c r="J84" s="10" t="n"/>
      <c r="K84" s="6" t="n"/>
      <c r="L84" s="10" t="n"/>
      <c r="M84" s="25" t="n"/>
      <c r="N84" s="20">
        <f>IF($A84="","",SUMPRODUCT(MAX((LTask=$A84)*(LDate&lt;=AsOf)*LDate)))</f>
        <v/>
      </c>
      <c r="O84" s="20">
        <f>IF($A84="",0,MAX(N(K84),N84))</f>
        <v/>
      </c>
      <c r="P84" s="22">
        <f>IF($A84="","",COUNTIFS(LTask,$A84,LDate,"&lt;="&amp;AsOf,LDate,"&gt;0"))</f>
        <v/>
      </c>
      <c r="Q84" s="26">
        <f>IF($A84="",0,SUMIFS(LCost,LTask,$A84,LDate,"&lt;="&amp;AsOf,LDate,"&gt;0"))</f>
        <v/>
      </c>
      <c r="R84" s="21">
        <f>IF($A84="","",IF(I84&lt;&gt;"",I84,IF(P84&gt;0,Q84/P84,0)))</f>
        <v/>
      </c>
      <c r="S84" s="7">
        <f>IF(Z84=0,"",IF(D84="Seasonal",IF(Y84&gt;0,MIN(AB84,AC84),AB84),IF(O84=0,AsOf,IF(F84="Days",O84+E84,IF(F84="Weeks",O84+7*E84,IF(F84="Months",EDATE(O84,E84),EDATE(O84,12*E84)))))))</f>
        <v/>
      </c>
      <c r="T84" s="19">
        <f>IF(S84="","",S84-AsOf)</f>
        <v/>
      </c>
      <c r="U84" s="14">
        <f>IF($A84="","",IF(L84="No","Paused",IF(Z84=0,"Fix schedule",IF(AND(D84&lt;&gt;"Seasonal",O84=0),"Not logged yet",IF(T84&lt;0,"Overdue",IF(T84&lt;=DueSoon,"Due soon","Scheduled"))))))</f>
        <v/>
      </c>
      <c r="V84" s="27">
        <f>IF(OR(U84="Overdue",U84="Due soon",U84="Not logged yet"),S84+ROW()/100000,"")</f>
        <v/>
      </c>
      <c r="W84" s="28">
        <f>IF($A84="","",IF(COUNTIF(TName,$A84)&gt;1,"Duplicate task name",IF(AND(C84&lt;&gt;"",COUNTIF(AName,C84)=0),"Appliance not on Appliances",IF(AND(B84&lt;&gt;"",COUNTIF(Areas,B84)=0),"Area not on Settings list",""))))</f>
        <v/>
      </c>
      <c r="X84" s="22">
        <f>IF(G84="",0,IFERROR(MATCH(G84,Months,0),0))</f>
        <v/>
      </c>
      <c r="Y84" s="22">
        <f>IF(H84="",0,IFERROR(MATCH(H84,Months,0),0))</f>
        <v/>
      </c>
      <c r="Z84" s="22">
        <f>IF($A84="",0,IF(D84="Seasonal",IF(X84&gt;0,1,0),IF(AND(OR(D84="",D84="Interval"),ISNUMBER(E84),OR(F84="Days",F84="Weeks",F84="Months",F84="Years")),IF(E84&gt;=1,1,0),0)))</f>
        <v/>
      </c>
      <c r="AA84" s="7">
        <f>IF(O84&gt;0,O84,EOMONTH(AsOf,-2))</f>
        <v/>
      </c>
      <c r="AB84" s="7">
        <f>IF(OR(Z84=0,X84=0),"",DATE(YEAR(AA84)+(DATE(YEAR(AA84),X84-1,1)&lt;=AA84)+(DATE(YEAR(AA84)+1,X84-1,1)&lt;=AA84),X84+1,0))</f>
        <v/>
      </c>
      <c r="AC84" s="7">
        <f>IF(OR(Z84=0,Y84=0),"",DATE(YEAR(AA84)+(DATE(YEAR(AA84),Y84-1,1)&lt;=AA84)+(DATE(YEAR(AA84)+1,Y84-1,1)&lt;=AA84),Y84+1,0))</f>
        <v/>
      </c>
    </row>
    <row r="85">
      <c r="A85" s="10" t="n"/>
      <c r="B85" s="10" t="n"/>
      <c r="C85" s="10" t="n"/>
      <c r="D85" s="10" t="n"/>
      <c r="E85" s="8" t="n"/>
      <c r="F85" s="10" t="n"/>
      <c r="G85" s="10" t="n"/>
      <c r="H85" s="10" t="n"/>
      <c r="I85" s="24" t="n"/>
      <c r="J85" s="10" t="n"/>
      <c r="K85" s="6" t="n"/>
      <c r="L85" s="10" t="n"/>
      <c r="M85" s="25" t="n"/>
      <c r="N85" s="20">
        <f>IF($A85="","",SUMPRODUCT(MAX((LTask=$A85)*(LDate&lt;=AsOf)*LDate)))</f>
        <v/>
      </c>
      <c r="O85" s="20">
        <f>IF($A85="",0,MAX(N(K85),N85))</f>
        <v/>
      </c>
      <c r="P85" s="22">
        <f>IF($A85="","",COUNTIFS(LTask,$A85,LDate,"&lt;="&amp;AsOf,LDate,"&gt;0"))</f>
        <v/>
      </c>
      <c r="Q85" s="26">
        <f>IF($A85="",0,SUMIFS(LCost,LTask,$A85,LDate,"&lt;="&amp;AsOf,LDate,"&gt;0"))</f>
        <v/>
      </c>
      <c r="R85" s="21">
        <f>IF($A85="","",IF(I85&lt;&gt;"",I85,IF(P85&gt;0,Q85/P85,0)))</f>
        <v/>
      </c>
      <c r="S85" s="7">
        <f>IF(Z85=0,"",IF(D85="Seasonal",IF(Y85&gt;0,MIN(AB85,AC85),AB85),IF(O85=0,AsOf,IF(F85="Days",O85+E85,IF(F85="Weeks",O85+7*E85,IF(F85="Months",EDATE(O85,E85),EDATE(O85,12*E85)))))))</f>
        <v/>
      </c>
      <c r="T85" s="19">
        <f>IF(S85="","",S85-AsOf)</f>
        <v/>
      </c>
      <c r="U85" s="14">
        <f>IF($A85="","",IF(L85="No","Paused",IF(Z85=0,"Fix schedule",IF(AND(D85&lt;&gt;"Seasonal",O85=0),"Not logged yet",IF(T85&lt;0,"Overdue",IF(T85&lt;=DueSoon,"Due soon","Scheduled"))))))</f>
        <v/>
      </c>
      <c r="V85" s="27">
        <f>IF(OR(U85="Overdue",U85="Due soon",U85="Not logged yet"),S85+ROW()/100000,"")</f>
        <v/>
      </c>
      <c r="W85" s="28">
        <f>IF($A85="","",IF(COUNTIF(TName,$A85)&gt;1,"Duplicate task name",IF(AND(C85&lt;&gt;"",COUNTIF(AName,C85)=0),"Appliance not on Appliances",IF(AND(B85&lt;&gt;"",COUNTIF(Areas,B85)=0),"Area not on Settings list",""))))</f>
        <v/>
      </c>
      <c r="X85" s="22">
        <f>IF(G85="",0,IFERROR(MATCH(G85,Months,0),0))</f>
        <v/>
      </c>
      <c r="Y85" s="22">
        <f>IF(H85="",0,IFERROR(MATCH(H85,Months,0),0))</f>
        <v/>
      </c>
      <c r="Z85" s="22">
        <f>IF($A85="",0,IF(D85="Seasonal",IF(X85&gt;0,1,0),IF(AND(OR(D85="",D85="Interval"),ISNUMBER(E85),OR(F85="Days",F85="Weeks",F85="Months",F85="Years")),IF(E85&gt;=1,1,0),0)))</f>
        <v/>
      </c>
      <c r="AA85" s="7">
        <f>IF(O85&gt;0,O85,EOMONTH(AsOf,-2))</f>
        <v/>
      </c>
      <c r="AB85" s="7">
        <f>IF(OR(Z85=0,X85=0),"",DATE(YEAR(AA85)+(DATE(YEAR(AA85),X85-1,1)&lt;=AA85)+(DATE(YEAR(AA85)+1,X85-1,1)&lt;=AA85),X85+1,0))</f>
        <v/>
      </c>
      <c r="AC85" s="7">
        <f>IF(OR(Z85=0,Y85=0),"",DATE(YEAR(AA85)+(DATE(YEAR(AA85),Y85-1,1)&lt;=AA85)+(DATE(YEAR(AA85)+1,Y85-1,1)&lt;=AA85),Y85+1,0))</f>
        <v/>
      </c>
    </row>
    <row r="86">
      <c r="A86" s="10" t="n"/>
      <c r="B86" s="10" t="n"/>
      <c r="C86" s="10" t="n"/>
      <c r="D86" s="10" t="n"/>
      <c r="E86" s="8" t="n"/>
      <c r="F86" s="10" t="n"/>
      <c r="G86" s="10" t="n"/>
      <c r="H86" s="10" t="n"/>
      <c r="I86" s="24" t="n"/>
      <c r="J86" s="10" t="n"/>
      <c r="K86" s="6" t="n"/>
      <c r="L86" s="10" t="n"/>
      <c r="M86" s="25" t="n"/>
      <c r="N86" s="20">
        <f>IF($A86="","",SUMPRODUCT(MAX((LTask=$A86)*(LDate&lt;=AsOf)*LDate)))</f>
        <v/>
      </c>
      <c r="O86" s="20">
        <f>IF($A86="",0,MAX(N(K86),N86))</f>
        <v/>
      </c>
      <c r="P86" s="22">
        <f>IF($A86="","",COUNTIFS(LTask,$A86,LDate,"&lt;="&amp;AsOf,LDate,"&gt;0"))</f>
        <v/>
      </c>
      <c r="Q86" s="26">
        <f>IF($A86="",0,SUMIFS(LCost,LTask,$A86,LDate,"&lt;="&amp;AsOf,LDate,"&gt;0"))</f>
        <v/>
      </c>
      <c r="R86" s="21">
        <f>IF($A86="","",IF(I86&lt;&gt;"",I86,IF(P86&gt;0,Q86/P86,0)))</f>
        <v/>
      </c>
      <c r="S86" s="7">
        <f>IF(Z86=0,"",IF(D86="Seasonal",IF(Y86&gt;0,MIN(AB86,AC86),AB86),IF(O86=0,AsOf,IF(F86="Days",O86+E86,IF(F86="Weeks",O86+7*E86,IF(F86="Months",EDATE(O86,E86),EDATE(O86,12*E86)))))))</f>
        <v/>
      </c>
      <c r="T86" s="19">
        <f>IF(S86="","",S86-AsOf)</f>
        <v/>
      </c>
      <c r="U86" s="14">
        <f>IF($A86="","",IF(L86="No","Paused",IF(Z86=0,"Fix schedule",IF(AND(D86&lt;&gt;"Seasonal",O86=0),"Not logged yet",IF(T86&lt;0,"Overdue",IF(T86&lt;=DueSoon,"Due soon","Scheduled"))))))</f>
        <v/>
      </c>
      <c r="V86" s="27">
        <f>IF(OR(U86="Overdue",U86="Due soon",U86="Not logged yet"),S86+ROW()/100000,"")</f>
        <v/>
      </c>
      <c r="W86" s="28">
        <f>IF($A86="","",IF(COUNTIF(TName,$A86)&gt;1,"Duplicate task name",IF(AND(C86&lt;&gt;"",COUNTIF(AName,C86)=0),"Appliance not on Appliances",IF(AND(B86&lt;&gt;"",COUNTIF(Areas,B86)=0),"Area not on Settings list",""))))</f>
        <v/>
      </c>
      <c r="X86" s="22">
        <f>IF(G86="",0,IFERROR(MATCH(G86,Months,0),0))</f>
        <v/>
      </c>
      <c r="Y86" s="22">
        <f>IF(H86="",0,IFERROR(MATCH(H86,Months,0),0))</f>
        <v/>
      </c>
      <c r="Z86" s="22">
        <f>IF($A86="",0,IF(D86="Seasonal",IF(X86&gt;0,1,0),IF(AND(OR(D86="",D86="Interval"),ISNUMBER(E86),OR(F86="Days",F86="Weeks",F86="Months",F86="Years")),IF(E86&gt;=1,1,0),0)))</f>
        <v/>
      </c>
      <c r="AA86" s="7">
        <f>IF(O86&gt;0,O86,EOMONTH(AsOf,-2))</f>
        <v/>
      </c>
      <c r="AB86" s="7">
        <f>IF(OR(Z86=0,X86=0),"",DATE(YEAR(AA86)+(DATE(YEAR(AA86),X86-1,1)&lt;=AA86)+(DATE(YEAR(AA86)+1,X86-1,1)&lt;=AA86),X86+1,0))</f>
        <v/>
      </c>
      <c r="AC86" s="7">
        <f>IF(OR(Z86=0,Y86=0),"",DATE(YEAR(AA86)+(DATE(YEAR(AA86),Y86-1,1)&lt;=AA86)+(DATE(YEAR(AA86)+1,Y86-1,1)&lt;=AA86),Y86+1,0))</f>
        <v/>
      </c>
    </row>
    <row r="87">
      <c r="A87" s="10" t="n"/>
      <c r="B87" s="10" t="n"/>
      <c r="C87" s="10" t="n"/>
      <c r="D87" s="10" t="n"/>
      <c r="E87" s="8" t="n"/>
      <c r="F87" s="10" t="n"/>
      <c r="G87" s="10" t="n"/>
      <c r="H87" s="10" t="n"/>
      <c r="I87" s="24" t="n"/>
      <c r="J87" s="10" t="n"/>
      <c r="K87" s="6" t="n"/>
      <c r="L87" s="10" t="n"/>
      <c r="M87" s="25" t="n"/>
      <c r="N87" s="20">
        <f>IF($A87="","",SUMPRODUCT(MAX((LTask=$A87)*(LDate&lt;=AsOf)*LDate)))</f>
        <v/>
      </c>
      <c r="O87" s="20">
        <f>IF($A87="",0,MAX(N(K87),N87))</f>
        <v/>
      </c>
      <c r="P87" s="22">
        <f>IF($A87="","",COUNTIFS(LTask,$A87,LDate,"&lt;="&amp;AsOf,LDate,"&gt;0"))</f>
        <v/>
      </c>
      <c r="Q87" s="26">
        <f>IF($A87="",0,SUMIFS(LCost,LTask,$A87,LDate,"&lt;="&amp;AsOf,LDate,"&gt;0"))</f>
        <v/>
      </c>
      <c r="R87" s="21">
        <f>IF($A87="","",IF(I87&lt;&gt;"",I87,IF(P87&gt;0,Q87/P87,0)))</f>
        <v/>
      </c>
      <c r="S87" s="7">
        <f>IF(Z87=0,"",IF(D87="Seasonal",IF(Y87&gt;0,MIN(AB87,AC87),AB87),IF(O87=0,AsOf,IF(F87="Days",O87+E87,IF(F87="Weeks",O87+7*E87,IF(F87="Months",EDATE(O87,E87),EDATE(O87,12*E87)))))))</f>
        <v/>
      </c>
      <c r="T87" s="19">
        <f>IF(S87="","",S87-AsOf)</f>
        <v/>
      </c>
      <c r="U87" s="14">
        <f>IF($A87="","",IF(L87="No","Paused",IF(Z87=0,"Fix schedule",IF(AND(D87&lt;&gt;"Seasonal",O87=0),"Not logged yet",IF(T87&lt;0,"Overdue",IF(T87&lt;=DueSoon,"Due soon","Scheduled"))))))</f>
        <v/>
      </c>
      <c r="V87" s="27">
        <f>IF(OR(U87="Overdue",U87="Due soon",U87="Not logged yet"),S87+ROW()/100000,"")</f>
        <v/>
      </c>
      <c r="W87" s="28">
        <f>IF($A87="","",IF(COUNTIF(TName,$A87)&gt;1,"Duplicate task name",IF(AND(C87&lt;&gt;"",COUNTIF(AName,C87)=0),"Appliance not on Appliances",IF(AND(B87&lt;&gt;"",COUNTIF(Areas,B87)=0),"Area not on Settings list",""))))</f>
        <v/>
      </c>
      <c r="X87" s="22">
        <f>IF(G87="",0,IFERROR(MATCH(G87,Months,0),0))</f>
        <v/>
      </c>
      <c r="Y87" s="22">
        <f>IF(H87="",0,IFERROR(MATCH(H87,Months,0),0))</f>
        <v/>
      </c>
      <c r="Z87" s="22">
        <f>IF($A87="",0,IF(D87="Seasonal",IF(X87&gt;0,1,0),IF(AND(OR(D87="",D87="Interval"),ISNUMBER(E87),OR(F87="Days",F87="Weeks",F87="Months",F87="Years")),IF(E87&gt;=1,1,0),0)))</f>
        <v/>
      </c>
      <c r="AA87" s="7">
        <f>IF(O87&gt;0,O87,EOMONTH(AsOf,-2))</f>
        <v/>
      </c>
      <c r="AB87" s="7">
        <f>IF(OR(Z87=0,X87=0),"",DATE(YEAR(AA87)+(DATE(YEAR(AA87),X87-1,1)&lt;=AA87)+(DATE(YEAR(AA87)+1,X87-1,1)&lt;=AA87),X87+1,0))</f>
        <v/>
      </c>
      <c r="AC87" s="7">
        <f>IF(OR(Z87=0,Y87=0),"",DATE(YEAR(AA87)+(DATE(YEAR(AA87),Y87-1,1)&lt;=AA87)+(DATE(YEAR(AA87)+1,Y87-1,1)&lt;=AA87),Y87+1,0))</f>
        <v/>
      </c>
    </row>
    <row r="88">
      <c r="A88" s="10" t="n"/>
      <c r="B88" s="10" t="n"/>
      <c r="C88" s="10" t="n"/>
      <c r="D88" s="10" t="n"/>
      <c r="E88" s="8" t="n"/>
      <c r="F88" s="10" t="n"/>
      <c r="G88" s="10" t="n"/>
      <c r="H88" s="10" t="n"/>
      <c r="I88" s="24" t="n"/>
      <c r="J88" s="10" t="n"/>
      <c r="K88" s="6" t="n"/>
      <c r="L88" s="10" t="n"/>
      <c r="M88" s="25" t="n"/>
      <c r="N88" s="20">
        <f>IF($A88="","",SUMPRODUCT(MAX((LTask=$A88)*(LDate&lt;=AsOf)*LDate)))</f>
        <v/>
      </c>
      <c r="O88" s="20">
        <f>IF($A88="",0,MAX(N(K88),N88))</f>
        <v/>
      </c>
      <c r="P88" s="22">
        <f>IF($A88="","",COUNTIFS(LTask,$A88,LDate,"&lt;="&amp;AsOf,LDate,"&gt;0"))</f>
        <v/>
      </c>
      <c r="Q88" s="26">
        <f>IF($A88="",0,SUMIFS(LCost,LTask,$A88,LDate,"&lt;="&amp;AsOf,LDate,"&gt;0"))</f>
        <v/>
      </c>
      <c r="R88" s="21">
        <f>IF($A88="","",IF(I88&lt;&gt;"",I88,IF(P88&gt;0,Q88/P88,0)))</f>
        <v/>
      </c>
      <c r="S88" s="7">
        <f>IF(Z88=0,"",IF(D88="Seasonal",IF(Y88&gt;0,MIN(AB88,AC88),AB88),IF(O88=0,AsOf,IF(F88="Days",O88+E88,IF(F88="Weeks",O88+7*E88,IF(F88="Months",EDATE(O88,E88),EDATE(O88,12*E88)))))))</f>
        <v/>
      </c>
      <c r="T88" s="19">
        <f>IF(S88="","",S88-AsOf)</f>
        <v/>
      </c>
      <c r="U88" s="14">
        <f>IF($A88="","",IF(L88="No","Paused",IF(Z88=0,"Fix schedule",IF(AND(D88&lt;&gt;"Seasonal",O88=0),"Not logged yet",IF(T88&lt;0,"Overdue",IF(T88&lt;=DueSoon,"Due soon","Scheduled"))))))</f>
        <v/>
      </c>
      <c r="V88" s="27">
        <f>IF(OR(U88="Overdue",U88="Due soon",U88="Not logged yet"),S88+ROW()/100000,"")</f>
        <v/>
      </c>
      <c r="W88" s="28">
        <f>IF($A88="","",IF(COUNTIF(TName,$A88)&gt;1,"Duplicate task name",IF(AND(C88&lt;&gt;"",COUNTIF(AName,C88)=0),"Appliance not on Appliances",IF(AND(B88&lt;&gt;"",COUNTIF(Areas,B88)=0),"Area not on Settings list",""))))</f>
        <v/>
      </c>
      <c r="X88" s="22">
        <f>IF(G88="",0,IFERROR(MATCH(G88,Months,0),0))</f>
        <v/>
      </c>
      <c r="Y88" s="22">
        <f>IF(H88="",0,IFERROR(MATCH(H88,Months,0),0))</f>
        <v/>
      </c>
      <c r="Z88" s="22">
        <f>IF($A88="",0,IF(D88="Seasonal",IF(X88&gt;0,1,0),IF(AND(OR(D88="",D88="Interval"),ISNUMBER(E88),OR(F88="Days",F88="Weeks",F88="Months",F88="Years")),IF(E88&gt;=1,1,0),0)))</f>
        <v/>
      </c>
      <c r="AA88" s="7">
        <f>IF(O88&gt;0,O88,EOMONTH(AsOf,-2))</f>
        <v/>
      </c>
      <c r="AB88" s="7">
        <f>IF(OR(Z88=0,X88=0),"",DATE(YEAR(AA88)+(DATE(YEAR(AA88),X88-1,1)&lt;=AA88)+(DATE(YEAR(AA88)+1,X88-1,1)&lt;=AA88),X88+1,0))</f>
        <v/>
      </c>
      <c r="AC88" s="7">
        <f>IF(OR(Z88=0,Y88=0),"",DATE(YEAR(AA88)+(DATE(YEAR(AA88),Y88-1,1)&lt;=AA88)+(DATE(YEAR(AA88)+1,Y88-1,1)&lt;=AA88),Y88+1,0))</f>
        <v/>
      </c>
    </row>
    <row r="89">
      <c r="A89" s="10" t="n"/>
      <c r="B89" s="10" t="n"/>
      <c r="C89" s="10" t="n"/>
      <c r="D89" s="10" t="n"/>
      <c r="E89" s="8" t="n"/>
      <c r="F89" s="10" t="n"/>
      <c r="G89" s="10" t="n"/>
      <c r="H89" s="10" t="n"/>
      <c r="I89" s="24" t="n"/>
      <c r="J89" s="10" t="n"/>
      <c r="K89" s="6" t="n"/>
      <c r="L89" s="10" t="n"/>
      <c r="M89" s="25" t="n"/>
      <c r="N89" s="20">
        <f>IF($A89="","",SUMPRODUCT(MAX((LTask=$A89)*(LDate&lt;=AsOf)*LDate)))</f>
        <v/>
      </c>
      <c r="O89" s="20">
        <f>IF($A89="",0,MAX(N(K89),N89))</f>
        <v/>
      </c>
      <c r="P89" s="22">
        <f>IF($A89="","",COUNTIFS(LTask,$A89,LDate,"&lt;="&amp;AsOf,LDate,"&gt;0"))</f>
        <v/>
      </c>
      <c r="Q89" s="26">
        <f>IF($A89="",0,SUMIFS(LCost,LTask,$A89,LDate,"&lt;="&amp;AsOf,LDate,"&gt;0"))</f>
        <v/>
      </c>
      <c r="R89" s="21">
        <f>IF($A89="","",IF(I89&lt;&gt;"",I89,IF(P89&gt;0,Q89/P89,0)))</f>
        <v/>
      </c>
      <c r="S89" s="7">
        <f>IF(Z89=0,"",IF(D89="Seasonal",IF(Y89&gt;0,MIN(AB89,AC89),AB89),IF(O89=0,AsOf,IF(F89="Days",O89+E89,IF(F89="Weeks",O89+7*E89,IF(F89="Months",EDATE(O89,E89),EDATE(O89,12*E89)))))))</f>
        <v/>
      </c>
      <c r="T89" s="19">
        <f>IF(S89="","",S89-AsOf)</f>
        <v/>
      </c>
      <c r="U89" s="14">
        <f>IF($A89="","",IF(L89="No","Paused",IF(Z89=0,"Fix schedule",IF(AND(D89&lt;&gt;"Seasonal",O89=0),"Not logged yet",IF(T89&lt;0,"Overdue",IF(T89&lt;=DueSoon,"Due soon","Scheduled"))))))</f>
        <v/>
      </c>
      <c r="V89" s="27">
        <f>IF(OR(U89="Overdue",U89="Due soon",U89="Not logged yet"),S89+ROW()/100000,"")</f>
        <v/>
      </c>
      <c r="W89" s="28">
        <f>IF($A89="","",IF(COUNTIF(TName,$A89)&gt;1,"Duplicate task name",IF(AND(C89&lt;&gt;"",COUNTIF(AName,C89)=0),"Appliance not on Appliances",IF(AND(B89&lt;&gt;"",COUNTIF(Areas,B89)=0),"Area not on Settings list",""))))</f>
        <v/>
      </c>
      <c r="X89" s="22">
        <f>IF(G89="",0,IFERROR(MATCH(G89,Months,0),0))</f>
        <v/>
      </c>
      <c r="Y89" s="22">
        <f>IF(H89="",0,IFERROR(MATCH(H89,Months,0),0))</f>
        <v/>
      </c>
      <c r="Z89" s="22">
        <f>IF($A89="",0,IF(D89="Seasonal",IF(X89&gt;0,1,0),IF(AND(OR(D89="",D89="Interval"),ISNUMBER(E89),OR(F89="Days",F89="Weeks",F89="Months",F89="Years")),IF(E89&gt;=1,1,0),0)))</f>
        <v/>
      </c>
      <c r="AA89" s="7">
        <f>IF(O89&gt;0,O89,EOMONTH(AsOf,-2))</f>
        <v/>
      </c>
      <c r="AB89" s="7">
        <f>IF(OR(Z89=0,X89=0),"",DATE(YEAR(AA89)+(DATE(YEAR(AA89),X89-1,1)&lt;=AA89)+(DATE(YEAR(AA89)+1,X89-1,1)&lt;=AA89),X89+1,0))</f>
        <v/>
      </c>
      <c r="AC89" s="7">
        <f>IF(OR(Z89=0,Y89=0),"",DATE(YEAR(AA89)+(DATE(YEAR(AA89),Y89-1,1)&lt;=AA89)+(DATE(YEAR(AA89)+1,Y89-1,1)&lt;=AA89),Y89+1,0))</f>
        <v/>
      </c>
    </row>
    <row r="90">
      <c r="A90" s="10" t="n"/>
      <c r="B90" s="10" t="n"/>
      <c r="C90" s="10" t="n"/>
      <c r="D90" s="10" t="n"/>
      <c r="E90" s="8" t="n"/>
      <c r="F90" s="10" t="n"/>
      <c r="G90" s="10" t="n"/>
      <c r="H90" s="10" t="n"/>
      <c r="I90" s="24" t="n"/>
      <c r="J90" s="10" t="n"/>
      <c r="K90" s="6" t="n"/>
      <c r="L90" s="10" t="n"/>
      <c r="M90" s="25" t="n"/>
      <c r="N90" s="20">
        <f>IF($A90="","",SUMPRODUCT(MAX((LTask=$A90)*(LDate&lt;=AsOf)*LDate)))</f>
        <v/>
      </c>
      <c r="O90" s="20">
        <f>IF($A90="",0,MAX(N(K90),N90))</f>
        <v/>
      </c>
      <c r="P90" s="22">
        <f>IF($A90="","",COUNTIFS(LTask,$A90,LDate,"&lt;="&amp;AsOf,LDate,"&gt;0"))</f>
        <v/>
      </c>
      <c r="Q90" s="26">
        <f>IF($A90="",0,SUMIFS(LCost,LTask,$A90,LDate,"&lt;="&amp;AsOf,LDate,"&gt;0"))</f>
        <v/>
      </c>
      <c r="R90" s="21">
        <f>IF($A90="","",IF(I90&lt;&gt;"",I90,IF(P90&gt;0,Q90/P90,0)))</f>
        <v/>
      </c>
      <c r="S90" s="7">
        <f>IF(Z90=0,"",IF(D90="Seasonal",IF(Y90&gt;0,MIN(AB90,AC90),AB90),IF(O90=0,AsOf,IF(F90="Days",O90+E90,IF(F90="Weeks",O90+7*E90,IF(F90="Months",EDATE(O90,E90),EDATE(O90,12*E90)))))))</f>
        <v/>
      </c>
      <c r="T90" s="19">
        <f>IF(S90="","",S90-AsOf)</f>
        <v/>
      </c>
      <c r="U90" s="14">
        <f>IF($A90="","",IF(L90="No","Paused",IF(Z90=0,"Fix schedule",IF(AND(D90&lt;&gt;"Seasonal",O90=0),"Not logged yet",IF(T90&lt;0,"Overdue",IF(T90&lt;=DueSoon,"Due soon","Scheduled"))))))</f>
        <v/>
      </c>
      <c r="V90" s="27">
        <f>IF(OR(U90="Overdue",U90="Due soon",U90="Not logged yet"),S90+ROW()/100000,"")</f>
        <v/>
      </c>
      <c r="W90" s="28">
        <f>IF($A90="","",IF(COUNTIF(TName,$A90)&gt;1,"Duplicate task name",IF(AND(C90&lt;&gt;"",COUNTIF(AName,C90)=0),"Appliance not on Appliances",IF(AND(B90&lt;&gt;"",COUNTIF(Areas,B90)=0),"Area not on Settings list",""))))</f>
        <v/>
      </c>
      <c r="X90" s="22">
        <f>IF(G90="",0,IFERROR(MATCH(G90,Months,0),0))</f>
        <v/>
      </c>
      <c r="Y90" s="22">
        <f>IF(H90="",0,IFERROR(MATCH(H90,Months,0),0))</f>
        <v/>
      </c>
      <c r="Z90" s="22">
        <f>IF($A90="",0,IF(D90="Seasonal",IF(X90&gt;0,1,0),IF(AND(OR(D90="",D90="Interval"),ISNUMBER(E90),OR(F90="Days",F90="Weeks",F90="Months",F90="Years")),IF(E90&gt;=1,1,0),0)))</f>
        <v/>
      </c>
      <c r="AA90" s="7">
        <f>IF(O90&gt;0,O90,EOMONTH(AsOf,-2))</f>
        <v/>
      </c>
      <c r="AB90" s="7">
        <f>IF(OR(Z90=0,X90=0),"",DATE(YEAR(AA90)+(DATE(YEAR(AA90),X90-1,1)&lt;=AA90)+(DATE(YEAR(AA90)+1,X90-1,1)&lt;=AA90),X90+1,0))</f>
        <v/>
      </c>
      <c r="AC90" s="7">
        <f>IF(OR(Z90=0,Y90=0),"",DATE(YEAR(AA90)+(DATE(YEAR(AA90),Y90-1,1)&lt;=AA90)+(DATE(YEAR(AA90)+1,Y90-1,1)&lt;=AA90),Y90+1,0))</f>
        <v/>
      </c>
    </row>
    <row r="91">
      <c r="A91" s="10" t="n"/>
      <c r="B91" s="10" t="n"/>
      <c r="C91" s="10" t="n"/>
      <c r="D91" s="10" t="n"/>
      <c r="E91" s="8" t="n"/>
      <c r="F91" s="10" t="n"/>
      <c r="G91" s="10" t="n"/>
      <c r="H91" s="10" t="n"/>
      <c r="I91" s="24" t="n"/>
      <c r="J91" s="10" t="n"/>
      <c r="K91" s="6" t="n"/>
      <c r="L91" s="10" t="n"/>
      <c r="M91" s="25" t="n"/>
      <c r="N91" s="20">
        <f>IF($A91="","",SUMPRODUCT(MAX((LTask=$A91)*(LDate&lt;=AsOf)*LDate)))</f>
        <v/>
      </c>
      <c r="O91" s="20">
        <f>IF($A91="",0,MAX(N(K91),N91))</f>
        <v/>
      </c>
      <c r="P91" s="22">
        <f>IF($A91="","",COUNTIFS(LTask,$A91,LDate,"&lt;="&amp;AsOf,LDate,"&gt;0"))</f>
        <v/>
      </c>
      <c r="Q91" s="26">
        <f>IF($A91="",0,SUMIFS(LCost,LTask,$A91,LDate,"&lt;="&amp;AsOf,LDate,"&gt;0"))</f>
        <v/>
      </c>
      <c r="R91" s="21">
        <f>IF($A91="","",IF(I91&lt;&gt;"",I91,IF(P91&gt;0,Q91/P91,0)))</f>
        <v/>
      </c>
      <c r="S91" s="7">
        <f>IF(Z91=0,"",IF(D91="Seasonal",IF(Y91&gt;0,MIN(AB91,AC91),AB91),IF(O91=0,AsOf,IF(F91="Days",O91+E91,IF(F91="Weeks",O91+7*E91,IF(F91="Months",EDATE(O91,E91),EDATE(O91,12*E91)))))))</f>
        <v/>
      </c>
      <c r="T91" s="19">
        <f>IF(S91="","",S91-AsOf)</f>
        <v/>
      </c>
      <c r="U91" s="14">
        <f>IF($A91="","",IF(L91="No","Paused",IF(Z91=0,"Fix schedule",IF(AND(D91&lt;&gt;"Seasonal",O91=0),"Not logged yet",IF(T91&lt;0,"Overdue",IF(T91&lt;=DueSoon,"Due soon","Scheduled"))))))</f>
        <v/>
      </c>
      <c r="V91" s="27">
        <f>IF(OR(U91="Overdue",U91="Due soon",U91="Not logged yet"),S91+ROW()/100000,"")</f>
        <v/>
      </c>
      <c r="W91" s="28">
        <f>IF($A91="","",IF(COUNTIF(TName,$A91)&gt;1,"Duplicate task name",IF(AND(C91&lt;&gt;"",COUNTIF(AName,C91)=0),"Appliance not on Appliances",IF(AND(B91&lt;&gt;"",COUNTIF(Areas,B91)=0),"Area not on Settings list",""))))</f>
        <v/>
      </c>
      <c r="X91" s="22">
        <f>IF(G91="",0,IFERROR(MATCH(G91,Months,0),0))</f>
        <v/>
      </c>
      <c r="Y91" s="22">
        <f>IF(H91="",0,IFERROR(MATCH(H91,Months,0),0))</f>
        <v/>
      </c>
      <c r="Z91" s="22">
        <f>IF($A91="",0,IF(D91="Seasonal",IF(X91&gt;0,1,0),IF(AND(OR(D91="",D91="Interval"),ISNUMBER(E91),OR(F91="Days",F91="Weeks",F91="Months",F91="Years")),IF(E91&gt;=1,1,0),0)))</f>
        <v/>
      </c>
      <c r="AA91" s="7">
        <f>IF(O91&gt;0,O91,EOMONTH(AsOf,-2))</f>
        <v/>
      </c>
      <c r="AB91" s="7">
        <f>IF(OR(Z91=0,X91=0),"",DATE(YEAR(AA91)+(DATE(YEAR(AA91),X91-1,1)&lt;=AA91)+(DATE(YEAR(AA91)+1,X91-1,1)&lt;=AA91),X91+1,0))</f>
        <v/>
      </c>
      <c r="AC91" s="7">
        <f>IF(OR(Z91=0,Y91=0),"",DATE(YEAR(AA91)+(DATE(YEAR(AA91),Y91-1,1)&lt;=AA91)+(DATE(YEAR(AA91)+1,Y91-1,1)&lt;=AA91),Y91+1,0))</f>
        <v/>
      </c>
    </row>
    <row r="92">
      <c r="A92" s="10" t="n"/>
      <c r="B92" s="10" t="n"/>
      <c r="C92" s="10" t="n"/>
      <c r="D92" s="10" t="n"/>
      <c r="E92" s="8" t="n"/>
      <c r="F92" s="10" t="n"/>
      <c r="G92" s="10" t="n"/>
      <c r="H92" s="10" t="n"/>
      <c r="I92" s="24" t="n"/>
      <c r="J92" s="10" t="n"/>
      <c r="K92" s="6" t="n"/>
      <c r="L92" s="10" t="n"/>
      <c r="M92" s="25" t="n"/>
      <c r="N92" s="20">
        <f>IF($A92="","",SUMPRODUCT(MAX((LTask=$A92)*(LDate&lt;=AsOf)*LDate)))</f>
        <v/>
      </c>
      <c r="O92" s="20">
        <f>IF($A92="",0,MAX(N(K92),N92))</f>
        <v/>
      </c>
      <c r="P92" s="22">
        <f>IF($A92="","",COUNTIFS(LTask,$A92,LDate,"&lt;="&amp;AsOf,LDate,"&gt;0"))</f>
        <v/>
      </c>
      <c r="Q92" s="26">
        <f>IF($A92="",0,SUMIFS(LCost,LTask,$A92,LDate,"&lt;="&amp;AsOf,LDate,"&gt;0"))</f>
        <v/>
      </c>
      <c r="R92" s="21">
        <f>IF($A92="","",IF(I92&lt;&gt;"",I92,IF(P92&gt;0,Q92/P92,0)))</f>
        <v/>
      </c>
      <c r="S92" s="7">
        <f>IF(Z92=0,"",IF(D92="Seasonal",IF(Y92&gt;0,MIN(AB92,AC92),AB92),IF(O92=0,AsOf,IF(F92="Days",O92+E92,IF(F92="Weeks",O92+7*E92,IF(F92="Months",EDATE(O92,E92),EDATE(O92,12*E92)))))))</f>
        <v/>
      </c>
      <c r="T92" s="19">
        <f>IF(S92="","",S92-AsOf)</f>
        <v/>
      </c>
      <c r="U92" s="14">
        <f>IF($A92="","",IF(L92="No","Paused",IF(Z92=0,"Fix schedule",IF(AND(D92&lt;&gt;"Seasonal",O92=0),"Not logged yet",IF(T92&lt;0,"Overdue",IF(T92&lt;=DueSoon,"Due soon","Scheduled"))))))</f>
        <v/>
      </c>
      <c r="V92" s="27">
        <f>IF(OR(U92="Overdue",U92="Due soon",U92="Not logged yet"),S92+ROW()/100000,"")</f>
        <v/>
      </c>
      <c r="W92" s="28">
        <f>IF($A92="","",IF(COUNTIF(TName,$A92)&gt;1,"Duplicate task name",IF(AND(C92&lt;&gt;"",COUNTIF(AName,C92)=0),"Appliance not on Appliances",IF(AND(B92&lt;&gt;"",COUNTIF(Areas,B92)=0),"Area not on Settings list",""))))</f>
        <v/>
      </c>
      <c r="X92" s="22">
        <f>IF(G92="",0,IFERROR(MATCH(G92,Months,0),0))</f>
        <v/>
      </c>
      <c r="Y92" s="22">
        <f>IF(H92="",0,IFERROR(MATCH(H92,Months,0),0))</f>
        <v/>
      </c>
      <c r="Z92" s="22">
        <f>IF($A92="",0,IF(D92="Seasonal",IF(X92&gt;0,1,0),IF(AND(OR(D92="",D92="Interval"),ISNUMBER(E92),OR(F92="Days",F92="Weeks",F92="Months",F92="Years")),IF(E92&gt;=1,1,0),0)))</f>
        <v/>
      </c>
      <c r="AA92" s="7">
        <f>IF(O92&gt;0,O92,EOMONTH(AsOf,-2))</f>
        <v/>
      </c>
      <c r="AB92" s="7">
        <f>IF(OR(Z92=0,X92=0),"",DATE(YEAR(AA92)+(DATE(YEAR(AA92),X92-1,1)&lt;=AA92)+(DATE(YEAR(AA92)+1,X92-1,1)&lt;=AA92),X92+1,0))</f>
        <v/>
      </c>
      <c r="AC92" s="7">
        <f>IF(OR(Z92=0,Y92=0),"",DATE(YEAR(AA92)+(DATE(YEAR(AA92),Y92-1,1)&lt;=AA92)+(DATE(YEAR(AA92)+1,Y92-1,1)&lt;=AA92),Y92+1,0))</f>
        <v/>
      </c>
    </row>
    <row r="93">
      <c r="A93" s="10" t="n"/>
      <c r="B93" s="10" t="n"/>
      <c r="C93" s="10" t="n"/>
      <c r="D93" s="10" t="n"/>
      <c r="E93" s="8" t="n"/>
      <c r="F93" s="10" t="n"/>
      <c r="G93" s="10" t="n"/>
      <c r="H93" s="10" t="n"/>
      <c r="I93" s="24" t="n"/>
      <c r="J93" s="10" t="n"/>
      <c r="K93" s="6" t="n"/>
      <c r="L93" s="10" t="n"/>
      <c r="M93" s="25" t="n"/>
      <c r="N93" s="20">
        <f>IF($A93="","",SUMPRODUCT(MAX((LTask=$A93)*(LDate&lt;=AsOf)*LDate)))</f>
        <v/>
      </c>
      <c r="O93" s="20">
        <f>IF($A93="",0,MAX(N(K93),N93))</f>
        <v/>
      </c>
      <c r="P93" s="22">
        <f>IF($A93="","",COUNTIFS(LTask,$A93,LDate,"&lt;="&amp;AsOf,LDate,"&gt;0"))</f>
        <v/>
      </c>
      <c r="Q93" s="26">
        <f>IF($A93="",0,SUMIFS(LCost,LTask,$A93,LDate,"&lt;="&amp;AsOf,LDate,"&gt;0"))</f>
        <v/>
      </c>
      <c r="R93" s="21">
        <f>IF($A93="","",IF(I93&lt;&gt;"",I93,IF(P93&gt;0,Q93/P93,0)))</f>
        <v/>
      </c>
      <c r="S93" s="7">
        <f>IF(Z93=0,"",IF(D93="Seasonal",IF(Y93&gt;0,MIN(AB93,AC93),AB93),IF(O93=0,AsOf,IF(F93="Days",O93+E93,IF(F93="Weeks",O93+7*E93,IF(F93="Months",EDATE(O93,E93),EDATE(O93,12*E93)))))))</f>
        <v/>
      </c>
      <c r="T93" s="19">
        <f>IF(S93="","",S93-AsOf)</f>
        <v/>
      </c>
      <c r="U93" s="14">
        <f>IF($A93="","",IF(L93="No","Paused",IF(Z93=0,"Fix schedule",IF(AND(D93&lt;&gt;"Seasonal",O93=0),"Not logged yet",IF(T93&lt;0,"Overdue",IF(T93&lt;=DueSoon,"Due soon","Scheduled"))))))</f>
        <v/>
      </c>
      <c r="V93" s="27">
        <f>IF(OR(U93="Overdue",U93="Due soon",U93="Not logged yet"),S93+ROW()/100000,"")</f>
        <v/>
      </c>
      <c r="W93" s="28">
        <f>IF($A93="","",IF(COUNTIF(TName,$A93)&gt;1,"Duplicate task name",IF(AND(C93&lt;&gt;"",COUNTIF(AName,C93)=0),"Appliance not on Appliances",IF(AND(B93&lt;&gt;"",COUNTIF(Areas,B93)=0),"Area not on Settings list",""))))</f>
        <v/>
      </c>
      <c r="X93" s="22">
        <f>IF(G93="",0,IFERROR(MATCH(G93,Months,0),0))</f>
        <v/>
      </c>
      <c r="Y93" s="22">
        <f>IF(H93="",0,IFERROR(MATCH(H93,Months,0),0))</f>
        <v/>
      </c>
      <c r="Z93" s="22">
        <f>IF($A93="",0,IF(D93="Seasonal",IF(X93&gt;0,1,0),IF(AND(OR(D93="",D93="Interval"),ISNUMBER(E93),OR(F93="Days",F93="Weeks",F93="Months",F93="Years")),IF(E93&gt;=1,1,0),0)))</f>
        <v/>
      </c>
      <c r="AA93" s="7">
        <f>IF(O93&gt;0,O93,EOMONTH(AsOf,-2))</f>
        <v/>
      </c>
      <c r="AB93" s="7">
        <f>IF(OR(Z93=0,X93=0),"",DATE(YEAR(AA93)+(DATE(YEAR(AA93),X93-1,1)&lt;=AA93)+(DATE(YEAR(AA93)+1,X93-1,1)&lt;=AA93),X93+1,0))</f>
        <v/>
      </c>
      <c r="AC93" s="7">
        <f>IF(OR(Z93=0,Y93=0),"",DATE(YEAR(AA93)+(DATE(YEAR(AA93),Y93-1,1)&lt;=AA93)+(DATE(YEAR(AA93)+1,Y93-1,1)&lt;=AA93),Y93+1,0))</f>
        <v/>
      </c>
    </row>
    <row r="94">
      <c r="A94" s="10" t="n"/>
      <c r="B94" s="10" t="n"/>
      <c r="C94" s="10" t="n"/>
      <c r="D94" s="10" t="n"/>
      <c r="E94" s="8" t="n"/>
      <c r="F94" s="10" t="n"/>
      <c r="G94" s="10" t="n"/>
      <c r="H94" s="10" t="n"/>
      <c r="I94" s="24" t="n"/>
      <c r="J94" s="10" t="n"/>
      <c r="K94" s="6" t="n"/>
      <c r="L94" s="10" t="n"/>
      <c r="M94" s="25" t="n"/>
      <c r="N94" s="20">
        <f>IF($A94="","",SUMPRODUCT(MAX((LTask=$A94)*(LDate&lt;=AsOf)*LDate)))</f>
        <v/>
      </c>
      <c r="O94" s="20">
        <f>IF($A94="",0,MAX(N(K94),N94))</f>
        <v/>
      </c>
      <c r="P94" s="22">
        <f>IF($A94="","",COUNTIFS(LTask,$A94,LDate,"&lt;="&amp;AsOf,LDate,"&gt;0"))</f>
        <v/>
      </c>
      <c r="Q94" s="26">
        <f>IF($A94="",0,SUMIFS(LCost,LTask,$A94,LDate,"&lt;="&amp;AsOf,LDate,"&gt;0"))</f>
        <v/>
      </c>
      <c r="R94" s="21">
        <f>IF($A94="","",IF(I94&lt;&gt;"",I94,IF(P94&gt;0,Q94/P94,0)))</f>
        <v/>
      </c>
      <c r="S94" s="7">
        <f>IF(Z94=0,"",IF(D94="Seasonal",IF(Y94&gt;0,MIN(AB94,AC94),AB94),IF(O94=0,AsOf,IF(F94="Days",O94+E94,IF(F94="Weeks",O94+7*E94,IF(F94="Months",EDATE(O94,E94),EDATE(O94,12*E94)))))))</f>
        <v/>
      </c>
      <c r="T94" s="19">
        <f>IF(S94="","",S94-AsOf)</f>
        <v/>
      </c>
      <c r="U94" s="14">
        <f>IF($A94="","",IF(L94="No","Paused",IF(Z94=0,"Fix schedule",IF(AND(D94&lt;&gt;"Seasonal",O94=0),"Not logged yet",IF(T94&lt;0,"Overdue",IF(T94&lt;=DueSoon,"Due soon","Scheduled"))))))</f>
        <v/>
      </c>
      <c r="V94" s="27">
        <f>IF(OR(U94="Overdue",U94="Due soon",U94="Not logged yet"),S94+ROW()/100000,"")</f>
        <v/>
      </c>
      <c r="W94" s="28">
        <f>IF($A94="","",IF(COUNTIF(TName,$A94)&gt;1,"Duplicate task name",IF(AND(C94&lt;&gt;"",COUNTIF(AName,C94)=0),"Appliance not on Appliances",IF(AND(B94&lt;&gt;"",COUNTIF(Areas,B94)=0),"Area not on Settings list",""))))</f>
        <v/>
      </c>
      <c r="X94" s="22">
        <f>IF(G94="",0,IFERROR(MATCH(G94,Months,0),0))</f>
        <v/>
      </c>
      <c r="Y94" s="22">
        <f>IF(H94="",0,IFERROR(MATCH(H94,Months,0),0))</f>
        <v/>
      </c>
      <c r="Z94" s="22">
        <f>IF($A94="",0,IF(D94="Seasonal",IF(X94&gt;0,1,0),IF(AND(OR(D94="",D94="Interval"),ISNUMBER(E94),OR(F94="Days",F94="Weeks",F94="Months",F94="Years")),IF(E94&gt;=1,1,0),0)))</f>
        <v/>
      </c>
      <c r="AA94" s="7">
        <f>IF(O94&gt;0,O94,EOMONTH(AsOf,-2))</f>
        <v/>
      </c>
      <c r="AB94" s="7">
        <f>IF(OR(Z94=0,X94=0),"",DATE(YEAR(AA94)+(DATE(YEAR(AA94),X94-1,1)&lt;=AA94)+(DATE(YEAR(AA94)+1,X94-1,1)&lt;=AA94),X94+1,0))</f>
        <v/>
      </c>
      <c r="AC94" s="7">
        <f>IF(OR(Z94=0,Y94=0),"",DATE(YEAR(AA94)+(DATE(YEAR(AA94),Y94-1,1)&lt;=AA94)+(DATE(YEAR(AA94)+1,Y94-1,1)&lt;=AA94),Y94+1,0))</f>
        <v/>
      </c>
    </row>
    <row r="95">
      <c r="A95" s="10" t="n"/>
      <c r="B95" s="10" t="n"/>
      <c r="C95" s="10" t="n"/>
      <c r="D95" s="10" t="n"/>
      <c r="E95" s="8" t="n"/>
      <c r="F95" s="10" t="n"/>
      <c r="G95" s="10" t="n"/>
      <c r="H95" s="10" t="n"/>
      <c r="I95" s="24" t="n"/>
      <c r="J95" s="10" t="n"/>
      <c r="K95" s="6" t="n"/>
      <c r="L95" s="10" t="n"/>
      <c r="M95" s="25" t="n"/>
      <c r="N95" s="20">
        <f>IF($A95="","",SUMPRODUCT(MAX((LTask=$A95)*(LDate&lt;=AsOf)*LDate)))</f>
        <v/>
      </c>
      <c r="O95" s="20">
        <f>IF($A95="",0,MAX(N(K95),N95))</f>
        <v/>
      </c>
      <c r="P95" s="22">
        <f>IF($A95="","",COUNTIFS(LTask,$A95,LDate,"&lt;="&amp;AsOf,LDate,"&gt;0"))</f>
        <v/>
      </c>
      <c r="Q95" s="26">
        <f>IF($A95="",0,SUMIFS(LCost,LTask,$A95,LDate,"&lt;="&amp;AsOf,LDate,"&gt;0"))</f>
        <v/>
      </c>
      <c r="R95" s="21">
        <f>IF($A95="","",IF(I95&lt;&gt;"",I95,IF(P95&gt;0,Q95/P95,0)))</f>
        <v/>
      </c>
      <c r="S95" s="7">
        <f>IF(Z95=0,"",IF(D95="Seasonal",IF(Y95&gt;0,MIN(AB95,AC95),AB95),IF(O95=0,AsOf,IF(F95="Days",O95+E95,IF(F95="Weeks",O95+7*E95,IF(F95="Months",EDATE(O95,E95),EDATE(O95,12*E95)))))))</f>
        <v/>
      </c>
      <c r="T95" s="19">
        <f>IF(S95="","",S95-AsOf)</f>
        <v/>
      </c>
      <c r="U95" s="14">
        <f>IF($A95="","",IF(L95="No","Paused",IF(Z95=0,"Fix schedule",IF(AND(D95&lt;&gt;"Seasonal",O95=0),"Not logged yet",IF(T95&lt;0,"Overdue",IF(T95&lt;=DueSoon,"Due soon","Scheduled"))))))</f>
        <v/>
      </c>
      <c r="V95" s="27">
        <f>IF(OR(U95="Overdue",U95="Due soon",U95="Not logged yet"),S95+ROW()/100000,"")</f>
        <v/>
      </c>
      <c r="W95" s="28">
        <f>IF($A95="","",IF(COUNTIF(TName,$A95)&gt;1,"Duplicate task name",IF(AND(C95&lt;&gt;"",COUNTIF(AName,C95)=0),"Appliance not on Appliances",IF(AND(B95&lt;&gt;"",COUNTIF(Areas,B95)=0),"Area not on Settings list",""))))</f>
        <v/>
      </c>
      <c r="X95" s="22">
        <f>IF(G95="",0,IFERROR(MATCH(G95,Months,0),0))</f>
        <v/>
      </c>
      <c r="Y95" s="22">
        <f>IF(H95="",0,IFERROR(MATCH(H95,Months,0),0))</f>
        <v/>
      </c>
      <c r="Z95" s="22">
        <f>IF($A95="",0,IF(D95="Seasonal",IF(X95&gt;0,1,0),IF(AND(OR(D95="",D95="Interval"),ISNUMBER(E95),OR(F95="Days",F95="Weeks",F95="Months",F95="Years")),IF(E95&gt;=1,1,0),0)))</f>
        <v/>
      </c>
      <c r="AA95" s="7">
        <f>IF(O95&gt;0,O95,EOMONTH(AsOf,-2))</f>
        <v/>
      </c>
      <c r="AB95" s="7">
        <f>IF(OR(Z95=0,X95=0),"",DATE(YEAR(AA95)+(DATE(YEAR(AA95),X95-1,1)&lt;=AA95)+(DATE(YEAR(AA95)+1,X95-1,1)&lt;=AA95),X95+1,0))</f>
        <v/>
      </c>
      <c r="AC95" s="7">
        <f>IF(OR(Z95=0,Y95=0),"",DATE(YEAR(AA95)+(DATE(YEAR(AA95),Y95-1,1)&lt;=AA95)+(DATE(YEAR(AA95)+1,Y95-1,1)&lt;=AA95),Y95+1,0))</f>
        <v/>
      </c>
    </row>
    <row r="96">
      <c r="A96" s="10" t="n"/>
      <c r="B96" s="10" t="n"/>
      <c r="C96" s="10" t="n"/>
      <c r="D96" s="10" t="n"/>
      <c r="E96" s="8" t="n"/>
      <c r="F96" s="10" t="n"/>
      <c r="G96" s="10" t="n"/>
      <c r="H96" s="10" t="n"/>
      <c r="I96" s="24" t="n"/>
      <c r="J96" s="10" t="n"/>
      <c r="K96" s="6" t="n"/>
      <c r="L96" s="10" t="n"/>
      <c r="M96" s="25" t="n"/>
      <c r="N96" s="20">
        <f>IF($A96="","",SUMPRODUCT(MAX((LTask=$A96)*(LDate&lt;=AsOf)*LDate)))</f>
        <v/>
      </c>
      <c r="O96" s="20">
        <f>IF($A96="",0,MAX(N(K96),N96))</f>
        <v/>
      </c>
      <c r="P96" s="22">
        <f>IF($A96="","",COUNTIFS(LTask,$A96,LDate,"&lt;="&amp;AsOf,LDate,"&gt;0"))</f>
        <v/>
      </c>
      <c r="Q96" s="26">
        <f>IF($A96="",0,SUMIFS(LCost,LTask,$A96,LDate,"&lt;="&amp;AsOf,LDate,"&gt;0"))</f>
        <v/>
      </c>
      <c r="R96" s="21">
        <f>IF($A96="","",IF(I96&lt;&gt;"",I96,IF(P96&gt;0,Q96/P96,0)))</f>
        <v/>
      </c>
      <c r="S96" s="7">
        <f>IF(Z96=0,"",IF(D96="Seasonal",IF(Y96&gt;0,MIN(AB96,AC96),AB96),IF(O96=0,AsOf,IF(F96="Days",O96+E96,IF(F96="Weeks",O96+7*E96,IF(F96="Months",EDATE(O96,E96),EDATE(O96,12*E96)))))))</f>
        <v/>
      </c>
      <c r="T96" s="19">
        <f>IF(S96="","",S96-AsOf)</f>
        <v/>
      </c>
      <c r="U96" s="14">
        <f>IF($A96="","",IF(L96="No","Paused",IF(Z96=0,"Fix schedule",IF(AND(D96&lt;&gt;"Seasonal",O96=0),"Not logged yet",IF(T96&lt;0,"Overdue",IF(T96&lt;=DueSoon,"Due soon","Scheduled"))))))</f>
        <v/>
      </c>
      <c r="V96" s="27">
        <f>IF(OR(U96="Overdue",U96="Due soon",U96="Not logged yet"),S96+ROW()/100000,"")</f>
        <v/>
      </c>
      <c r="W96" s="28">
        <f>IF($A96="","",IF(COUNTIF(TName,$A96)&gt;1,"Duplicate task name",IF(AND(C96&lt;&gt;"",COUNTIF(AName,C96)=0),"Appliance not on Appliances",IF(AND(B96&lt;&gt;"",COUNTIF(Areas,B96)=0),"Area not on Settings list",""))))</f>
        <v/>
      </c>
      <c r="X96" s="22">
        <f>IF(G96="",0,IFERROR(MATCH(G96,Months,0),0))</f>
        <v/>
      </c>
      <c r="Y96" s="22">
        <f>IF(H96="",0,IFERROR(MATCH(H96,Months,0),0))</f>
        <v/>
      </c>
      <c r="Z96" s="22">
        <f>IF($A96="",0,IF(D96="Seasonal",IF(X96&gt;0,1,0),IF(AND(OR(D96="",D96="Interval"),ISNUMBER(E96),OR(F96="Days",F96="Weeks",F96="Months",F96="Years")),IF(E96&gt;=1,1,0),0)))</f>
        <v/>
      </c>
      <c r="AA96" s="7">
        <f>IF(O96&gt;0,O96,EOMONTH(AsOf,-2))</f>
        <v/>
      </c>
      <c r="AB96" s="7">
        <f>IF(OR(Z96=0,X96=0),"",DATE(YEAR(AA96)+(DATE(YEAR(AA96),X96-1,1)&lt;=AA96)+(DATE(YEAR(AA96)+1,X96-1,1)&lt;=AA96),X96+1,0))</f>
        <v/>
      </c>
      <c r="AC96" s="7">
        <f>IF(OR(Z96=0,Y96=0),"",DATE(YEAR(AA96)+(DATE(YEAR(AA96),Y96-1,1)&lt;=AA96)+(DATE(YEAR(AA96)+1,Y96-1,1)&lt;=AA96),Y96+1,0))</f>
        <v/>
      </c>
    </row>
    <row r="97">
      <c r="A97" s="10" t="n"/>
      <c r="B97" s="10" t="n"/>
      <c r="C97" s="10" t="n"/>
      <c r="D97" s="10" t="n"/>
      <c r="E97" s="8" t="n"/>
      <c r="F97" s="10" t="n"/>
      <c r="G97" s="10" t="n"/>
      <c r="H97" s="10" t="n"/>
      <c r="I97" s="24" t="n"/>
      <c r="J97" s="10" t="n"/>
      <c r="K97" s="6" t="n"/>
      <c r="L97" s="10" t="n"/>
      <c r="M97" s="25" t="n"/>
      <c r="N97" s="20">
        <f>IF($A97="","",SUMPRODUCT(MAX((LTask=$A97)*(LDate&lt;=AsOf)*LDate)))</f>
        <v/>
      </c>
      <c r="O97" s="20">
        <f>IF($A97="",0,MAX(N(K97),N97))</f>
        <v/>
      </c>
      <c r="P97" s="22">
        <f>IF($A97="","",COUNTIFS(LTask,$A97,LDate,"&lt;="&amp;AsOf,LDate,"&gt;0"))</f>
        <v/>
      </c>
      <c r="Q97" s="26">
        <f>IF($A97="",0,SUMIFS(LCost,LTask,$A97,LDate,"&lt;="&amp;AsOf,LDate,"&gt;0"))</f>
        <v/>
      </c>
      <c r="R97" s="21">
        <f>IF($A97="","",IF(I97&lt;&gt;"",I97,IF(P97&gt;0,Q97/P97,0)))</f>
        <v/>
      </c>
      <c r="S97" s="7">
        <f>IF(Z97=0,"",IF(D97="Seasonal",IF(Y97&gt;0,MIN(AB97,AC97),AB97),IF(O97=0,AsOf,IF(F97="Days",O97+E97,IF(F97="Weeks",O97+7*E97,IF(F97="Months",EDATE(O97,E97),EDATE(O97,12*E97)))))))</f>
        <v/>
      </c>
      <c r="T97" s="19">
        <f>IF(S97="","",S97-AsOf)</f>
        <v/>
      </c>
      <c r="U97" s="14">
        <f>IF($A97="","",IF(L97="No","Paused",IF(Z97=0,"Fix schedule",IF(AND(D97&lt;&gt;"Seasonal",O97=0),"Not logged yet",IF(T97&lt;0,"Overdue",IF(T97&lt;=DueSoon,"Due soon","Scheduled"))))))</f>
        <v/>
      </c>
      <c r="V97" s="27">
        <f>IF(OR(U97="Overdue",U97="Due soon",U97="Not logged yet"),S97+ROW()/100000,"")</f>
        <v/>
      </c>
      <c r="W97" s="28">
        <f>IF($A97="","",IF(COUNTIF(TName,$A97)&gt;1,"Duplicate task name",IF(AND(C97&lt;&gt;"",COUNTIF(AName,C97)=0),"Appliance not on Appliances",IF(AND(B97&lt;&gt;"",COUNTIF(Areas,B97)=0),"Area not on Settings list",""))))</f>
        <v/>
      </c>
      <c r="X97" s="22">
        <f>IF(G97="",0,IFERROR(MATCH(G97,Months,0),0))</f>
        <v/>
      </c>
      <c r="Y97" s="22">
        <f>IF(H97="",0,IFERROR(MATCH(H97,Months,0),0))</f>
        <v/>
      </c>
      <c r="Z97" s="22">
        <f>IF($A97="",0,IF(D97="Seasonal",IF(X97&gt;0,1,0),IF(AND(OR(D97="",D97="Interval"),ISNUMBER(E97),OR(F97="Days",F97="Weeks",F97="Months",F97="Years")),IF(E97&gt;=1,1,0),0)))</f>
        <v/>
      </c>
      <c r="AA97" s="7">
        <f>IF(O97&gt;0,O97,EOMONTH(AsOf,-2))</f>
        <v/>
      </c>
      <c r="AB97" s="7">
        <f>IF(OR(Z97=0,X97=0),"",DATE(YEAR(AA97)+(DATE(YEAR(AA97),X97-1,1)&lt;=AA97)+(DATE(YEAR(AA97)+1,X97-1,1)&lt;=AA97),X97+1,0))</f>
        <v/>
      </c>
      <c r="AC97" s="7">
        <f>IF(OR(Z97=0,Y97=0),"",DATE(YEAR(AA97)+(DATE(YEAR(AA97),Y97-1,1)&lt;=AA97)+(DATE(YEAR(AA97)+1,Y97-1,1)&lt;=AA97),Y97+1,0))</f>
        <v/>
      </c>
    </row>
    <row r="98">
      <c r="A98" s="10" t="n"/>
      <c r="B98" s="10" t="n"/>
      <c r="C98" s="10" t="n"/>
      <c r="D98" s="10" t="n"/>
      <c r="E98" s="8" t="n"/>
      <c r="F98" s="10" t="n"/>
      <c r="G98" s="10" t="n"/>
      <c r="H98" s="10" t="n"/>
      <c r="I98" s="24" t="n"/>
      <c r="J98" s="10" t="n"/>
      <c r="K98" s="6" t="n"/>
      <c r="L98" s="10" t="n"/>
      <c r="M98" s="25" t="n"/>
      <c r="N98" s="20">
        <f>IF($A98="","",SUMPRODUCT(MAX((LTask=$A98)*(LDate&lt;=AsOf)*LDate)))</f>
        <v/>
      </c>
      <c r="O98" s="20">
        <f>IF($A98="",0,MAX(N(K98),N98))</f>
        <v/>
      </c>
      <c r="P98" s="22">
        <f>IF($A98="","",COUNTIFS(LTask,$A98,LDate,"&lt;="&amp;AsOf,LDate,"&gt;0"))</f>
        <v/>
      </c>
      <c r="Q98" s="26">
        <f>IF($A98="",0,SUMIFS(LCost,LTask,$A98,LDate,"&lt;="&amp;AsOf,LDate,"&gt;0"))</f>
        <v/>
      </c>
      <c r="R98" s="21">
        <f>IF($A98="","",IF(I98&lt;&gt;"",I98,IF(P98&gt;0,Q98/P98,0)))</f>
        <v/>
      </c>
      <c r="S98" s="7">
        <f>IF(Z98=0,"",IF(D98="Seasonal",IF(Y98&gt;0,MIN(AB98,AC98),AB98),IF(O98=0,AsOf,IF(F98="Days",O98+E98,IF(F98="Weeks",O98+7*E98,IF(F98="Months",EDATE(O98,E98),EDATE(O98,12*E98)))))))</f>
        <v/>
      </c>
      <c r="T98" s="19">
        <f>IF(S98="","",S98-AsOf)</f>
        <v/>
      </c>
      <c r="U98" s="14">
        <f>IF($A98="","",IF(L98="No","Paused",IF(Z98=0,"Fix schedule",IF(AND(D98&lt;&gt;"Seasonal",O98=0),"Not logged yet",IF(T98&lt;0,"Overdue",IF(T98&lt;=DueSoon,"Due soon","Scheduled"))))))</f>
        <v/>
      </c>
      <c r="V98" s="27">
        <f>IF(OR(U98="Overdue",U98="Due soon",U98="Not logged yet"),S98+ROW()/100000,"")</f>
        <v/>
      </c>
      <c r="W98" s="28">
        <f>IF($A98="","",IF(COUNTIF(TName,$A98)&gt;1,"Duplicate task name",IF(AND(C98&lt;&gt;"",COUNTIF(AName,C98)=0),"Appliance not on Appliances",IF(AND(B98&lt;&gt;"",COUNTIF(Areas,B98)=0),"Area not on Settings list",""))))</f>
        <v/>
      </c>
      <c r="X98" s="22">
        <f>IF(G98="",0,IFERROR(MATCH(G98,Months,0),0))</f>
        <v/>
      </c>
      <c r="Y98" s="22">
        <f>IF(H98="",0,IFERROR(MATCH(H98,Months,0),0))</f>
        <v/>
      </c>
      <c r="Z98" s="22">
        <f>IF($A98="",0,IF(D98="Seasonal",IF(X98&gt;0,1,0),IF(AND(OR(D98="",D98="Interval"),ISNUMBER(E98),OR(F98="Days",F98="Weeks",F98="Months",F98="Years")),IF(E98&gt;=1,1,0),0)))</f>
        <v/>
      </c>
      <c r="AA98" s="7">
        <f>IF(O98&gt;0,O98,EOMONTH(AsOf,-2))</f>
        <v/>
      </c>
      <c r="AB98" s="7">
        <f>IF(OR(Z98=0,X98=0),"",DATE(YEAR(AA98)+(DATE(YEAR(AA98),X98-1,1)&lt;=AA98)+(DATE(YEAR(AA98)+1,X98-1,1)&lt;=AA98),X98+1,0))</f>
        <v/>
      </c>
      <c r="AC98" s="7">
        <f>IF(OR(Z98=0,Y98=0),"",DATE(YEAR(AA98)+(DATE(YEAR(AA98),Y98-1,1)&lt;=AA98)+(DATE(YEAR(AA98)+1,Y98-1,1)&lt;=AA98),Y98+1,0))</f>
        <v/>
      </c>
    </row>
    <row r="99">
      <c r="A99" s="10" t="n"/>
      <c r="B99" s="10" t="n"/>
      <c r="C99" s="10" t="n"/>
      <c r="D99" s="10" t="n"/>
      <c r="E99" s="8" t="n"/>
      <c r="F99" s="10" t="n"/>
      <c r="G99" s="10" t="n"/>
      <c r="H99" s="10" t="n"/>
      <c r="I99" s="24" t="n"/>
      <c r="J99" s="10" t="n"/>
      <c r="K99" s="6" t="n"/>
      <c r="L99" s="10" t="n"/>
      <c r="M99" s="25" t="n"/>
      <c r="N99" s="20">
        <f>IF($A99="","",SUMPRODUCT(MAX((LTask=$A99)*(LDate&lt;=AsOf)*LDate)))</f>
        <v/>
      </c>
      <c r="O99" s="20">
        <f>IF($A99="",0,MAX(N(K99),N99))</f>
        <v/>
      </c>
      <c r="P99" s="22">
        <f>IF($A99="","",COUNTIFS(LTask,$A99,LDate,"&lt;="&amp;AsOf,LDate,"&gt;0"))</f>
        <v/>
      </c>
      <c r="Q99" s="26">
        <f>IF($A99="",0,SUMIFS(LCost,LTask,$A99,LDate,"&lt;="&amp;AsOf,LDate,"&gt;0"))</f>
        <v/>
      </c>
      <c r="R99" s="21">
        <f>IF($A99="","",IF(I99&lt;&gt;"",I99,IF(P99&gt;0,Q99/P99,0)))</f>
        <v/>
      </c>
      <c r="S99" s="7">
        <f>IF(Z99=0,"",IF(D99="Seasonal",IF(Y99&gt;0,MIN(AB99,AC99),AB99),IF(O99=0,AsOf,IF(F99="Days",O99+E99,IF(F99="Weeks",O99+7*E99,IF(F99="Months",EDATE(O99,E99),EDATE(O99,12*E99)))))))</f>
        <v/>
      </c>
      <c r="T99" s="19">
        <f>IF(S99="","",S99-AsOf)</f>
        <v/>
      </c>
      <c r="U99" s="14">
        <f>IF($A99="","",IF(L99="No","Paused",IF(Z99=0,"Fix schedule",IF(AND(D99&lt;&gt;"Seasonal",O99=0),"Not logged yet",IF(T99&lt;0,"Overdue",IF(T99&lt;=DueSoon,"Due soon","Scheduled"))))))</f>
        <v/>
      </c>
      <c r="V99" s="27">
        <f>IF(OR(U99="Overdue",U99="Due soon",U99="Not logged yet"),S99+ROW()/100000,"")</f>
        <v/>
      </c>
      <c r="W99" s="28">
        <f>IF($A99="","",IF(COUNTIF(TName,$A99)&gt;1,"Duplicate task name",IF(AND(C99&lt;&gt;"",COUNTIF(AName,C99)=0),"Appliance not on Appliances",IF(AND(B99&lt;&gt;"",COUNTIF(Areas,B99)=0),"Area not on Settings list",""))))</f>
        <v/>
      </c>
      <c r="X99" s="22">
        <f>IF(G99="",0,IFERROR(MATCH(G99,Months,0),0))</f>
        <v/>
      </c>
      <c r="Y99" s="22">
        <f>IF(H99="",0,IFERROR(MATCH(H99,Months,0),0))</f>
        <v/>
      </c>
      <c r="Z99" s="22">
        <f>IF($A99="",0,IF(D99="Seasonal",IF(X99&gt;0,1,0),IF(AND(OR(D99="",D99="Interval"),ISNUMBER(E99),OR(F99="Days",F99="Weeks",F99="Months",F99="Years")),IF(E99&gt;=1,1,0),0)))</f>
        <v/>
      </c>
      <c r="AA99" s="7">
        <f>IF(O99&gt;0,O99,EOMONTH(AsOf,-2))</f>
        <v/>
      </c>
      <c r="AB99" s="7">
        <f>IF(OR(Z99=0,X99=0),"",DATE(YEAR(AA99)+(DATE(YEAR(AA99),X99-1,1)&lt;=AA99)+(DATE(YEAR(AA99)+1,X99-1,1)&lt;=AA99),X99+1,0))</f>
        <v/>
      </c>
      <c r="AC99" s="7">
        <f>IF(OR(Z99=0,Y99=0),"",DATE(YEAR(AA99)+(DATE(YEAR(AA99),Y99-1,1)&lt;=AA99)+(DATE(YEAR(AA99)+1,Y99-1,1)&lt;=AA99),Y99+1,0))</f>
        <v/>
      </c>
    </row>
    <row r="100">
      <c r="A100" s="10" t="n"/>
      <c r="B100" s="10" t="n"/>
      <c r="C100" s="10" t="n"/>
      <c r="D100" s="10" t="n"/>
      <c r="E100" s="8" t="n"/>
      <c r="F100" s="10" t="n"/>
      <c r="G100" s="10" t="n"/>
      <c r="H100" s="10" t="n"/>
      <c r="I100" s="24" t="n"/>
      <c r="J100" s="10" t="n"/>
      <c r="K100" s="6" t="n"/>
      <c r="L100" s="10" t="n"/>
      <c r="M100" s="25" t="n"/>
      <c r="N100" s="20">
        <f>IF($A100="","",SUMPRODUCT(MAX((LTask=$A100)*(LDate&lt;=AsOf)*LDate)))</f>
        <v/>
      </c>
      <c r="O100" s="20">
        <f>IF($A100="",0,MAX(N(K100),N100))</f>
        <v/>
      </c>
      <c r="P100" s="22">
        <f>IF($A100="","",COUNTIFS(LTask,$A100,LDate,"&lt;="&amp;AsOf,LDate,"&gt;0"))</f>
        <v/>
      </c>
      <c r="Q100" s="26">
        <f>IF($A100="",0,SUMIFS(LCost,LTask,$A100,LDate,"&lt;="&amp;AsOf,LDate,"&gt;0"))</f>
        <v/>
      </c>
      <c r="R100" s="21">
        <f>IF($A100="","",IF(I100&lt;&gt;"",I100,IF(P100&gt;0,Q100/P100,0)))</f>
        <v/>
      </c>
      <c r="S100" s="7">
        <f>IF(Z100=0,"",IF(D100="Seasonal",IF(Y100&gt;0,MIN(AB100,AC100),AB100),IF(O100=0,AsOf,IF(F100="Days",O100+E100,IF(F100="Weeks",O100+7*E100,IF(F100="Months",EDATE(O100,E100),EDATE(O100,12*E100)))))))</f>
        <v/>
      </c>
      <c r="T100" s="19">
        <f>IF(S100="","",S100-AsOf)</f>
        <v/>
      </c>
      <c r="U100" s="14">
        <f>IF($A100="","",IF(L100="No","Paused",IF(Z100=0,"Fix schedule",IF(AND(D100&lt;&gt;"Seasonal",O100=0),"Not logged yet",IF(T100&lt;0,"Overdue",IF(T100&lt;=DueSoon,"Due soon","Scheduled"))))))</f>
        <v/>
      </c>
      <c r="V100" s="27">
        <f>IF(OR(U100="Overdue",U100="Due soon",U100="Not logged yet"),S100+ROW()/100000,"")</f>
        <v/>
      </c>
      <c r="W100" s="28">
        <f>IF($A100="","",IF(COUNTIF(TName,$A100)&gt;1,"Duplicate task name",IF(AND(C100&lt;&gt;"",COUNTIF(AName,C100)=0),"Appliance not on Appliances",IF(AND(B100&lt;&gt;"",COUNTIF(Areas,B100)=0),"Area not on Settings list",""))))</f>
        <v/>
      </c>
      <c r="X100" s="22">
        <f>IF(G100="",0,IFERROR(MATCH(G100,Months,0),0))</f>
        <v/>
      </c>
      <c r="Y100" s="22">
        <f>IF(H100="",0,IFERROR(MATCH(H100,Months,0),0))</f>
        <v/>
      </c>
      <c r="Z100" s="22">
        <f>IF($A100="",0,IF(D100="Seasonal",IF(X100&gt;0,1,0),IF(AND(OR(D100="",D100="Interval"),ISNUMBER(E100),OR(F100="Days",F100="Weeks",F100="Months",F100="Years")),IF(E100&gt;=1,1,0),0)))</f>
        <v/>
      </c>
      <c r="AA100" s="7">
        <f>IF(O100&gt;0,O100,EOMONTH(AsOf,-2))</f>
        <v/>
      </c>
      <c r="AB100" s="7">
        <f>IF(OR(Z100=0,X100=0),"",DATE(YEAR(AA100)+(DATE(YEAR(AA100),X100-1,1)&lt;=AA100)+(DATE(YEAR(AA100)+1,X100-1,1)&lt;=AA100),X100+1,0))</f>
        <v/>
      </c>
      <c r="AC100" s="7">
        <f>IF(OR(Z100=0,Y100=0),"",DATE(YEAR(AA100)+(DATE(YEAR(AA100),Y100-1,1)&lt;=AA100)+(DATE(YEAR(AA100)+1,Y100-1,1)&lt;=AA100),Y100+1,0))</f>
        <v/>
      </c>
    </row>
    <row r="101">
      <c r="A101" s="10" t="n"/>
      <c r="B101" s="10" t="n"/>
      <c r="C101" s="10" t="n"/>
      <c r="D101" s="10" t="n"/>
      <c r="E101" s="8" t="n"/>
      <c r="F101" s="10" t="n"/>
      <c r="G101" s="10" t="n"/>
      <c r="H101" s="10" t="n"/>
      <c r="I101" s="24" t="n"/>
      <c r="J101" s="10" t="n"/>
      <c r="K101" s="6" t="n"/>
      <c r="L101" s="10" t="n"/>
      <c r="M101" s="25" t="n"/>
      <c r="N101" s="20">
        <f>IF($A101="","",SUMPRODUCT(MAX((LTask=$A101)*(LDate&lt;=AsOf)*LDate)))</f>
        <v/>
      </c>
      <c r="O101" s="20">
        <f>IF($A101="",0,MAX(N(K101),N101))</f>
        <v/>
      </c>
      <c r="P101" s="22">
        <f>IF($A101="","",COUNTIFS(LTask,$A101,LDate,"&lt;="&amp;AsOf,LDate,"&gt;0"))</f>
        <v/>
      </c>
      <c r="Q101" s="26">
        <f>IF($A101="",0,SUMIFS(LCost,LTask,$A101,LDate,"&lt;="&amp;AsOf,LDate,"&gt;0"))</f>
        <v/>
      </c>
      <c r="R101" s="21">
        <f>IF($A101="","",IF(I101&lt;&gt;"",I101,IF(P101&gt;0,Q101/P101,0)))</f>
        <v/>
      </c>
      <c r="S101" s="7">
        <f>IF(Z101=0,"",IF(D101="Seasonal",IF(Y101&gt;0,MIN(AB101,AC101),AB101),IF(O101=0,AsOf,IF(F101="Days",O101+E101,IF(F101="Weeks",O101+7*E101,IF(F101="Months",EDATE(O101,E101),EDATE(O101,12*E101)))))))</f>
        <v/>
      </c>
      <c r="T101" s="19">
        <f>IF(S101="","",S101-AsOf)</f>
        <v/>
      </c>
      <c r="U101" s="14">
        <f>IF($A101="","",IF(L101="No","Paused",IF(Z101=0,"Fix schedule",IF(AND(D101&lt;&gt;"Seasonal",O101=0),"Not logged yet",IF(T101&lt;0,"Overdue",IF(T101&lt;=DueSoon,"Due soon","Scheduled"))))))</f>
        <v/>
      </c>
      <c r="V101" s="27">
        <f>IF(OR(U101="Overdue",U101="Due soon",U101="Not logged yet"),S101+ROW()/100000,"")</f>
        <v/>
      </c>
      <c r="W101" s="28">
        <f>IF($A101="","",IF(COUNTIF(TName,$A101)&gt;1,"Duplicate task name",IF(AND(C101&lt;&gt;"",COUNTIF(AName,C101)=0),"Appliance not on Appliances",IF(AND(B101&lt;&gt;"",COUNTIF(Areas,B101)=0),"Area not on Settings list",""))))</f>
        <v/>
      </c>
      <c r="X101" s="22">
        <f>IF(G101="",0,IFERROR(MATCH(G101,Months,0),0))</f>
        <v/>
      </c>
      <c r="Y101" s="22">
        <f>IF(H101="",0,IFERROR(MATCH(H101,Months,0),0))</f>
        <v/>
      </c>
      <c r="Z101" s="22">
        <f>IF($A101="",0,IF(D101="Seasonal",IF(X101&gt;0,1,0),IF(AND(OR(D101="",D101="Interval"),ISNUMBER(E101),OR(F101="Days",F101="Weeks",F101="Months",F101="Years")),IF(E101&gt;=1,1,0),0)))</f>
        <v/>
      </c>
      <c r="AA101" s="7">
        <f>IF(O101&gt;0,O101,EOMONTH(AsOf,-2))</f>
        <v/>
      </c>
      <c r="AB101" s="7">
        <f>IF(OR(Z101=0,X101=0),"",DATE(YEAR(AA101)+(DATE(YEAR(AA101),X101-1,1)&lt;=AA101)+(DATE(YEAR(AA101)+1,X101-1,1)&lt;=AA101),X101+1,0))</f>
        <v/>
      </c>
      <c r="AC101" s="7">
        <f>IF(OR(Z101=0,Y101=0),"",DATE(YEAR(AA101)+(DATE(YEAR(AA101),Y101-1,1)&lt;=AA101)+(DATE(YEAR(AA101)+1,Y101-1,1)&lt;=AA101),Y101+1,0))</f>
        <v/>
      </c>
    </row>
    <row r="102">
      <c r="A102" s="10" t="n"/>
      <c r="B102" s="10" t="n"/>
      <c r="C102" s="10" t="n"/>
      <c r="D102" s="10" t="n"/>
      <c r="E102" s="8" t="n"/>
      <c r="F102" s="10" t="n"/>
      <c r="G102" s="10" t="n"/>
      <c r="H102" s="10" t="n"/>
      <c r="I102" s="24" t="n"/>
      <c r="J102" s="10" t="n"/>
      <c r="K102" s="6" t="n"/>
      <c r="L102" s="10" t="n"/>
      <c r="M102" s="25" t="n"/>
      <c r="N102" s="20">
        <f>IF($A102="","",SUMPRODUCT(MAX((LTask=$A102)*(LDate&lt;=AsOf)*LDate)))</f>
        <v/>
      </c>
      <c r="O102" s="20">
        <f>IF($A102="",0,MAX(N(K102),N102))</f>
        <v/>
      </c>
      <c r="P102" s="22">
        <f>IF($A102="","",COUNTIFS(LTask,$A102,LDate,"&lt;="&amp;AsOf,LDate,"&gt;0"))</f>
        <v/>
      </c>
      <c r="Q102" s="26">
        <f>IF($A102="",0,SUMIFS(LCost,LTask,$A102,LDate,"&lt;="&amp;AsOf,LDate,"&gt;0"))</f>
        <v/>
      </c>
      <c r="R102" s="21">
        <f>IF($A102="","",IF(I102&lt;&gt;"",I102,IF(P102&gt;0,Q102/P102,0)))</f>
        <v/>
      </c>
      <c r="S102" s="7">
        <f>IF(Z102=0,"",IF(D102="Seasonal",IF(Y102&gt;0,MIN(AB102,AC102),AB102),IF(O102=0,AsOf,IF(F102="Days",O102+E102,IF(F102="Weeks",O102+7*E102,IF(F102="Months",EDATE(O102,E102),EDATE(O102,12*E102)))))))</f>
        <v/>
      </c>
      <c r="T102" s="19">
        <f>IF(S102="","",S102-AsOf)</f>
        <v/>
      </c>
      <c r="U102" s="14">
        <f>IF($A102="","",IF(L102="No","Paused",IF(Z102=0,"Fix schedule",IF(AND(D102&lt;&gt;"Seasonal",O102=0),"Not logged yet",IF(T102&lt;0,"Overdue",IF(T102&lt;=DueSoon,"Due soon","Scheduled"))))))</f>
        <v/>
      </c>
      <c r="V102" s="27">
        <f>IF(OR(U102="Overdue",U102="Due soon",U102="Not logged yet"),S102+ROW()/100000,"")</f>
        <v/>
      </c>
      <c r="W102" s="28">
        <f>IF($A102="","",IF(COUNTIF(TName,$A102)&gt;1,"Duplicate task name",IF(AND(C102&lt;&gt;"",COUNTIF(AName,C102)=0),"Appliance not on Appliances",IF(AND(B102&lt;&gt;"",COUNTIF(Areas,B102)=0),"Area not on Settings list",""))))</f>
        <v/>
      </c>
      <c r="X102" s="22">
        <f>IF(G102="",0,IFERROR(MATCH(G102,Months,0),0))</f>
        <v/>
      </c>
      <c r="Y102" s="22">
        <f>IF(H102="",0,IFERROR(MATCH(H102,Months,0),0))</f>
        <v/>
      </c>
      <c r="Z102" s="22">
        <f>IF($A102="",0,IF(D102="Seasonal",IF(X102&gt;0,1,0),IF(AND(OR(D102="",D102="Interval"),ISNUMBER(E102),OR(F102="Days",F102="Weeks",F102="Months",F102="Years")),IF(E102&gt;=1,1,0),0)))</f>
        <v/>
      </c>
      <c r="AA102" s="7">
        <f>IF(O102&gt;0,O102,EOMONTH(AsOf,-2))</f>
        <v/>
      </c>
      <c r="AB102" s="7">
        <f>IF(OR(Z102=0,X102=0),"",DATE(YEAR(AA102)+(DATE(YEAR(AA102),X102-1,1)&lt;=AA102)+(DATE(YEAR(AA102)+1,X102-1,1)&lt;=AA102),X102+1,0))</f>
        <v/>
      </c>
      <c r="AC102" s="7">
        <f>IF(OR(Z102=0,Y102=0),"",DATE(YEAR(AA102)+(DATE(YEAR(AA102),Y102-1,1)&lt;=AA102)+(DATE(YEAR(AA102)+1,Y102-1,1)&lt;=AA102),Y102+1,0))</f>
        <v/>
      </c>
    </row>
    <row r="103">
      <c r="A103" s="10" t="n"/>
      <c r="B103" s="10" t="n"/>
      <c r="C103" s="10" t="n"/>
      <c r="D103" s="10" t="n"/>
      <c r="E103" s="8" t="n"/>
      <c r="F103" s="10" t="n"/>
      <c r="G103" s="10" t="n"/>
      <c r="H103" s="10" t="n"/>
      <c r="I103" s="24" t="n"/>
      <c r="J103" s="10" t="n"/>
      <c r="K103" s="6" t="n"/>
      <c r="L103" s="10" t="n"/>
      <c r="M103" s="25" t="n"/>
      <c r="N103" s="20">
        <f>IF($A103="","",SUMPRODUCT(MAX((LTask=$A103)*(LDate&lt;=AsOf)*LDate)))</f>
        <v/>
      </c>
      <c r="O103" s="20">
        <f>IF($A103="",0,MAX(N(K103),N103))</f>
        <v/>
      </c>
      <c r="P103" s="22">
        <f>IF($A103="","",COUNTIFS(LTask,$A103,LDate,"&lt;="&amp;AsOf,LDate,"&gt;0"))</f>
        <v/>
      </c>
      <c r="Q103" s="26">
        <f>IF($A103="",0,SUMIFS(LCost,LTask,$A103,LDate,"&lt;="&amp;AsOf,LDate,"&gt;0"))</f>
        <v/>
      </c>
      <c r="R103" s="21">
        <f>IF($A103="","",IF(I103&lt;&gt;"",I103,IF(P103&gt;0,Q103/P103,0)))</f>
        <v/>
      </c>
      <c r="S103" s="7">
        <f>IF(Z103=0,"",IF(D103="Seasonal",IF(Y103&gt;0,MIN(AB103,AC103),AB103),IF(O103=0,AsOf,IF(F103="Days",O103+E103,IF(F103="Weeks",O103+7*E103,IF(F103="Months",EDATE(O103,E103),EDATE(O103,12*E103)))))))</f>
        <v/>
      </c>
      <c r="T103" s="19">
        <f>IF(S103="","",S103-AsOf)</f>
        <v/>
      </c>
      <c r="U103" s="14">
        <f>IF($A103="","",IF(L103="No","Paused",IF(Z103=0,"Fix schedule",IF(AND(D103&lt;&gt;"Seasonal",O103=0),"Not logged yet",IF(T103&lt;0,"Overdue",IF(T103&lt;=DueSoon,"Due soon","Scheduled"))))))</f>
        <v/>
      </c>
      <c r="V103" s="27">
        <f>IF(OR(U103="Overdue",U103="Due soon",U103="Not logged yet"),S103+ROW()/100000,"")</f>
        <v/>
      </c>
      <c r="W103" s="28">
        <f>IF($A103="","",IF(COUNTIF(TName,$A103)&gt;1,"Duplicate task name",IF(AND(C103&lt;&gt;"",COUNTIF(AName,C103)=0),"Appliance not on Appliances",IF(AND(B103&lt;&gt;"",COUNTIF(Areas,B103)=0),"Area not on Settings list",""))))</f>
        <v/>
      </c>
      <c r="X103" s="22">
        <f>IF(G103="",0,IFERROR(MATCH(G103,Months,0),0))</f>
        <v/>
      </c>
      <c r="Y103" s="22">
        <f>IF(H103="",0,IFERROR(MATCH(H103,Months,0),0))</f>
        <v/>
      </c>
      <c r="Z103" s="22">
        <f>IF($A103="",0,IF(D103="Seasonal",IF(X103&gt;0,1,0),IF(AND(OR(D103="",D103="Interval"),ISNUMBER(E103),OR(F103="Days",F103="Weeks",F103="Months",F103="Years")),IF(E103&gt;=1,1,0),0)))</f>
        <v/>
      </c>
      <c r="AA103" s="7">
        <f>IF(O103&gt;0,O103,EOMONTH(AsOf,-2))</f>
        <v/>
      </c>
      <c r="AB103" s="7">
        <f>IF(OR(Z103=0,X103=0),"",DATE(YEAR(AA103)+(DATE(YEAR(AA103),X103-1,1)&lt;=AA103)+(DATE(YEAR(AA103)+1,X103-1,1)&lt;=AA103),X103+1,0))</f>
        <v/>
      </c>
      <c r="AC103" s="7">
        <f>IF(OR(Z103=0,Y103=0),"",DATE(YEAR(AA103)+(DATE(YEAR(AA103),Y103-1,1)&lt;=AA103)+(DATE(YEAR(AA103)+1,Y103-1,1)&lt;=AA103),Y103+1,0))</f>
        <v/>
      </c>
    </row>
    <row r="104">
      <c r="A104" s="10" t="n"/>
      <c r="B104" s="10" t="n"/>
      <c r="C104" s="10" t="n"/>
      <c r="D104" s="10" t="n"/>
      <c r="E104" s="8" t="n"/>
      <c r="F104" s="10" t="n"/>
      <c r="G104" s="10" t="n"/>
      <c r="H104" s="10" t="n"/>
      <c r="I104" s="24" t="n"/>
      <c r="J104" s="10" t="n"/>
      <c r="K104" s="6" t="n"/>
      <c r="L104" s="10" t="n"/>
      <c r="M104" s="25" t="n"/>
      <c r="N104" s="20">
        <f>IF($A104="","",SUMPRODUCT(MAX((LTask=$A104)*(LDate&lt;=AsOf)*LDate)))</f>
        <v/>
      </c>
      <c r="O104" s="20">
        <f>IF($A104="",0,MAX(N(K104),N104))</f>
        <v/>
      </c>
      <c r="P104" s="22">
        <f>IF($A104="","",COUNTIFS(LTask,$A104,LDate,"&lt;="&amp;AsOf,LDate,"&gt;0"))</f>
        <v/>
      </c>
      <c r="Q104" s="26">
        <f>IF($A104="",0,SUMIFS(LCost,LTask,$A104,LDate,"&lt;="&amp;AsOf,LDate,"&gt;0"))</f>
        <v/>
      </c>
      <c r="R104" s="21">
        <f>IF($A104="","",IF(I104&lt;&gt;"",I104,IF(P104&gt;0,Q104/P104,0)))</f>
        <v/>
      </c>
      <c r="S104" s="7">
        <f>IF(Z104=0,"",IF(D104="Seasonal",IF(Y104&gt;0,MIN(AB104,AC104),AB104),IF(O104=0,AsOf,IF(F104="Days",O104+E104,IF(F104="Weeks",O104+7*E104,IF(F104="Months",EDATE(O104,E104),EDATE(O104,12*E104)))))))</f>
        <v/>
      </c>
      <c r="T104" s="19">
        <f>IF(S104="","",S104-AsOf)</f>
        <v/>
      </c>
      <c r="U104" s="14">
        <f>IF($A104="","",IF(L104="No","Paused",IF(Z104=0,"Fix schedule",IF(AND(D104&lt;&gt;"Seasonal",O104=0),"Not logged yet",IF(T104&lt;0,"Overdue",IF(T104&lt;=DueSoon,"Due soon","Scheduled"))))))</f>
        <v/>
      </c>
      <c r="V104" s="27">
        <f>IF(OR(U104="Overdue",U104="Due soon",U104="Not logged yet"),S104+ROW()/100000,"")</f>
        <v/>
      </c>
      <c r="W104" s="28">
        <f>IF($A104="","",IF(COUNTIF(TName,$A104)&gt;1,"Duplicate task name",IF(AND(C104&lt;&gt;"",COUNTIF(AName,C104)=0),"Appliance not on Appliances",IF(AND(B104&lt;&gt;"",COUNTIF(Areas,B104)=0),"Area not on Settings list",""))))</f>
        <v/>
      </c>
      <c r="X104" s="22">
        <f>IF(G104="",0,IFERROR(MATCH(G104,Months,0),0))</f>
        <v/>
      </c>
      <c r="Y104" s="22">
        <f>IF(H104="",0,IFERROR(MATCH(H104,Months,0),0))</f>
        <v/>
      </c>
      <c r="Z104" s="22">
        <f>IF($A104="",0,IF(D104="Seasonal",IF(X104&gt;0,1,0),IF(AND(OR(D104="",D104="Interval"),ISNUMBER(E104),OR(F104="Days",F104="Weeks",F104="Months",F104="Years")),IF(E104&gt;=1,1,0),0)))</f>
        <v/>
      </c>
      <c r="AA104" s="7">
        <f>IF(O104&gt;0,O104,EOMONTH(AsOf,-2))</f>
        <v/>
      </c>
      <c r="AB104" s="7">
        <f>IF(OR(Z104=0,X104=0),"",DATE(YEAR(AA104)+(DATE(YEAR(AA104),X104-1,1)&lt;=AA104)+(DATE(YEAR(AA104)+1,X104-1,1)&lt;=AA104),X104+1,0))</f>
        <v/>
      </c>
      <c r="AC104" s="7">
        <f>IF(OR(Z104=0,Y104=0),"",DATE(YEAR(AA104)+(DATE(YEAR(AA104),Y104-1,1)&lt;=AA104)+(DATE(YEAR(AA104)+1,Y104-1,1)&lt;=AA104),Y104+1,0))</f>
        <v/>
      </c>
    </row>
    <row r="105">
      <c r="A105" s="10" t="n"/>
      <c r="B105" s="10" t="n"/>
      <c r="C105" s="10" t="n"/>
      <c r="D105" s="10" t="n"/>
      <c r="E105" s="8" t="n"/>
      <c r="F105" s="10" t="n"/>
      <c r="G105" s="10" t="n"/>
      <c r="H105" s="10" t="n"/>
      <c r="I105" s="24" t="n"/>
      <c r="J105" s="10" t="n"/>
      <c r="K105" s="6" t="n"/>
      <c r="L105" s="10" t="n"/>
      <c r="M105" s="25" t="n"/>
      <c r="N105" s="20">
        <f>IF($A105="","",SUMPRODUCT(MAX((LTask=$A105)*(LDate&lt;=AsOf)*LDate)))</f>
        <v/>
      </c>
      <c r="O105" s="20">
        <f>IF($A105="",0,MAX(N(K105),N105))</f>
        <v/>
      </c>
      <c r="P105" s="22">
        <f>IF($A105="","",COUNTIFS(LTask,$A105,LDate,"&lt;="&amp;AsOf,LDate,"&gt;0"))</f>
        <v/>
      </c>
      <c r="Q105" s="26">
        <f>IF($A105="",0,SUMIFS(LCost,LTask,$A105,LDate,"&lt;="&amp;AsOf,LDate,"&gt;0"))</f>
        <v/>
      </c>
      <c r="R105" s="21">
        <f>IF($A105="","",IF(I105&lt;&gt;"",I105,IF(P105&gt;0,Q105/P105,0)))</f>
        <v/>
      </c>
      <c r="S105" s="7">
        <f>IF(Z105=0,"",IF(D105="Seasonal",IF(Y105&gt;0,MIN(AB105,AC105),AB105),IF(O105=0,AsOf,IF(F105="Days",O105+E105,IF(F105="Weeks",O105+7*E105,IF(F105="Months",EDATE(O105,E105),EDATE(O105,12*E105)))))))</f>
        <v/>
      </c>
      <c r="T105" s="19">
        <f>IF(S105="","",S105-AsOf)</f>
        <v/>
      </c>
      <c r="U105" s="14">
        <f>IF($A105="","",IF(L105="No","Paused",IF(Z105=0,"Fix schedule",IF(AND(D105&lt;&gt;"Seasonal",O105=0),"Not logged yet",IF(T105&lt;0,"Overdue",IF(T105&lt;=DueSoon,"Due soon","Scheduled"))))))</f>
        <v/>
      </c>
      <c r="V105" s="27">
        <f>IF(OR(U105="Overdue",U105="Due soon",U105="Not logged yet"),S105+ROW()/100000,"")</f>
        <v/>
      </c>
      <c r="W105" s="28">
        <f>IF($A105="","",IF(COUNTIF(TName,$A105)&gt;1,"Duplicate task name",IF(AND(C105&lt;&gt;"",COUNTIF(AName,C105)=0),"Appliance not on Appliances",IF(AND(B105&lt;&gt;"",COUNTIF(Areas,B105)=0),"Area not on Settings list",""))))</f>
        <v/>
      </c>
      <c r="X105" s="22">
        <f>IF(G105="",0,IFERROR(MATCH(G105,Months,0),0))</f>
        <v/>
      </c>
      <c r="Y105" s="22">
        <f>IF(H105="",0,IFERROR(MATCH(H105,Months,0),0))</f>
        <v/>
      </c>
      <c r="Z105" s="22">
        <f>IF($A105="",0,IF(D105="Seasonal",IF(X105&gt;0,1,0),IF(AND(OR(D105="",D105="Interval"),ISNUMBER(E105),OR(F105="Days",F105="Weeks",F105="Months",F105="Years")),IF(E105&gt;=1,1,0),0)))</f>
        <v/>
      </c>
      <c r="AA105" s="7">
        <f>IF(O105&gt;0,O105,EOMONTH(AsOf,-2))</f>
        <v/>
      </c>
      <c r="AB105" s="7">
        <f>IF(OR(Z105=0,X105=0),"",DATE(YEAR(AA105)+(DATE(YEAR(AA105),X105-1,1)&lt;=AA105)+(DATE(YEAR(AA105)+1,X105-1,1)&lt;=AA105),X105+1,0))</f>
        <v/>
      </c>
      <c r="AC105" s="7">
        <f>IF(OR(Z105=0,Y105=0),"",DATE(YEAR(AA105)+(DATE(YEAR(AA105),Y105-1,1)&lt;=AA105)+(DATE(YEAR(AA105)+1,Y105-1,1)&lt;=AA105),Y105+1,0))</f>
        <v/>
      </c>
    </row>
    <row r="106">
      <c r="A106" s="10" t="n"/>
      <c r="B106" s="10" t="n"/>
      <c r="C106" s="10" t="n"/>
      <c r="D106" s="10" t="n"/>
      <c r="E106" s="8" t="n"/>
      <c r="F106" s="10" t="n"/>
      <c r="G106" s="10" t="n"/>
      <c r="H106" s="10" t="n"/>
      <c r="I106" s="24" t="n"/>
      <c r="J106" s="10" t="n"/>
      <c r="K106" s="6" t="n"/>
      <c r="L106" s="10" t="n"/>
      <c r="M106" s="25" t="n"/>
      <c r="N106" s="20">
        <f>IF($A106="","",SUMPRODUCT(MAX((LTask=$A106)*(LDate&lt;=AsOf)*LDate)))</f>
        <v/>
      </c>
      <c r="O106" s="20">
        <f>IF($A106="",0,MAX(N(K106),N106))</f>
        <v/>
      </c>
      <c r="P106" s="22">
        <f>IF($A106="","",COUNTIFS(LTask,$A106,LDate,"&lt;="&amp;AsOf,LDate,"&gt;0"))</f>
        <v/>
      </c>
      <c r="Q106" s="26">
        <f>IF($A106="",0,SUMIFS(LCost,LTask,$A106,LDate,"&lt;="&amp;AsOf,LDate,"&gt;0"))</f>
        <v/>
      </c>
      <c r="R106" s="21">
        <f>IF($A106="","",IF(I106&lt;&gt;"",I106,IF(P106&gt;0,Q106/P106,0)))</f>
        <v/>
      </c>
      <c r="S106" s="7">
        <f>IF(Z106=0,"",IF(D106="Seasonal",IF(Y106&gt;0,MIN(AB106,AC106),AB106),IF(O106=0,AsOf,IF(F106="Days",O106+E106,IF(F106="Weeks",O106+7*E106,IF(F106="Months",EDATE(O106,E106),EDATE(O106,12*E106)))))))</f>
        <v/>
      </c>
      <c r="T106" s="19">
        <f>IF(S106="","",S106-AsOf)</f>
        <v/>
      </c>
      <c r="U106" s="14">
        <f>IF($A106="","",IF(L106="No","Paused",IF(Z106=0,"Fix schedule",IF(AND(D106&lt;&gt;"Seasonal",O106=0),"Not logged yet",IF(T106&lt;0,"Overdue",IF(T106&lt;=DueSoon,"Due soon","Scheduled"))))))</f>
        <v/>
      </c>
      <c r="V106" s="27">
        <f>IF(OR(U106="Overdue",U106="Due soon",U106="Not logged yet"),S106+ROW()/100000,"")</f>
        <v/>
      </c>
      <c r="W106" s="28">
        <f>IF($A106="","",IF(COUNTIF(TName,$A106)&gt;1,"Duplicate task name",IF(AND(C106&lt;&gt;"",COUNTIF(AName,C106)=0),"Appliance not on Appliances",IF(AND(B106&lt;&gt;"",COUNTIF(Areas,B106)=0),"Area not on Settings list",""))))</f>
        <v/>
      </c>
      <c r="X106" s="22">
        <f>IF(G106="",0,IFERROR(MATCH(G106,Months,0),0))</f>
        <v/>
      </c>
      <c r="Y106" s="22">
        <f>IF(H106="",0,IFERROR(MATCH(H106,Months,0),0))</f>
        <v/>
      </c>
      <c r="Z106" s="22">
        <f>IF($A106="",0,IF(D106="Seasonal",IF(X106&gt;0,1,0),IF(AND(OR(D106="",D106="Interval"),ISNUMBER(E106),OR(F106="Days",F106="Weeks",F106="Months",F106="Years")),IF(E106&gt;=1,1,0),0)))</f>
        <v/>
      </c>
      <c r="AA106" s="7">
        <f>IF(O106&gt;0,O106,EOMONTH(AsOf,-2))</f>
        <v/>
      </c>
      <c r="AB106" s="7">
        <f>IF(OR(Z106=0,X106=0),"",DATE(YEAR(AA106)+(DATE(YEAR(AA106),X106-1,1)&lt;=AA106)+(DATE(YEAR(AA106)+1,X106-1,1)&lt;=AA106),X106+1,0))</f>
        <v/>
      </c>
      <c r="AC106" s="7">
        <f>IF(OR(Z106=0,Y106=0),"",DATE(YEAR(AA106)+(DATE(YEAR(AA106),Y106-1,1)&lt;=AA106)+(DATE(YEAR(AA106)+1,Y106-1,1)&lt;=AA106),Y106+1,0))</f>
        <v/>
      </c>
    </row>
    <row r="107">
      <c r="A107" s="10" t="n"/>
      <c r="B107" s="10" t="n"/>
      <c r="C107" s="10" t="n"/>
      <c r="D107" s="10" t="n"/>
      <c r="E107" s="8" t="n"/>
      <c r="F107" s="10" t="n"/>
      <c r="G107" s="10" t="n"/>
      <c r="H107" s="10" t="n"/>
      <c r="I107" s="24" t="n"/>
      <c r="J107" s="10" t="n"/>
      <c r="K107" s="6" t="n"/>
      <c r="L107" s="10" t="n"/>
      <c r="M107" s="25" t="n"/>
      <c r="N107" s="20">
        <f>IF($A107="","",SUMPRODUCT(MAX((LTask=$A107)*(LDate&lt;=AsOf)*LDate)))</f>
        <v/>
      </c>
      <c r="O107" s="20">
        <f>IF($A107="",0,MAX(N(K107),N107))</f>
        <v/>
      </c>
      <c r="P107" s="22">
        <f>IF($A107="","",COUNTIFS(LTask,$A107,LDate,"&lt;="&amp;AsOf,LDate,"&gt;0"))</f>
        <v/>
      </c>
      <c r="Q107" s="26">
        <f>IF($A107="",0,SUMIFS(LCost,LTask,$A107,LDate,"&lt;="&amp;AsOf,LDate,"&gt;0"))</f>
        <v/>
      </c>
      <c r="R107" s="21">
        <f>IF($A107="","",IF(I107&lt;&gt;"",I107,IF(P107&gt;0,Q107/P107,0)))</f>
        <v/>
      </c>
      <c r="S107" s="7">
        <f>IF(Z107=0,"",IF(D107="Seasonal",IF(Y107&gt;0,MIN(AB107,AC107),AB107),IF(O107=0,AsOf,IF(F107="Days",O107+E107,IF(F107="Weeks",O107+7*E107,IF(F107="Months",EDATE(O107,E107),EDATE(O107,12*E107)))))))</f>
        <v/>
      </c>
      <c r="T107" s="19">
        <f>IF(S107="","",S107-AsOf)</f>
        <v/>
      </c>
      <c r="U107" s="14">
        <f>IF($A107="","",IF(L107="No","Paused",IF(Z107=0,"Fix schedule",IF(AND(D107&lt;&gt;"Seasonal",O107=0),"Not logged yet",IF(T107&lt;0,"Overdue",IF(T107&lt;=DueSoon,"Due soon","Scheduled"))))))</f>
        <v/>
      </c>
      <c r="V107" s="27">
        <f>IF(OR(U107="Overdue",U107="Due soon",U107="Not logged yet"),S107+ROW()/100000,"")</f>
        <v/>
      </c>
      <c r="W107" s="28">
        <f>IF($A107="","",IF(COUNTIF(TName,$A107)&gt;1,"Duplicate task name",IF(AND(C107&lt;&gt;"",COUNTIF(AName,C107)=0),"Appliance not on Appliances",IF(AND(B107&lt;&gt;"",COUNTIF(Areas,B107)=0),"Area not on Settings list",""))))</f>
        <v/>
      </c>
      <c r="X107" s="22">
        <f>IF(G107="",0,IFERROR(MATCH(G107,Months,0),0))</f>
        <v/>
      </c>
      <c r="Y107" s="22">
        <f>IF(H107="",0,IFERROR(MATCH(H107,Months,0),0))</f>
        <v/>
      </c>
      <c r="Z107" s="22">
        <f>IF($A107="",0,IF(D107="Seasonal",IF(X107&gt;0,1,0),IF(AND(OR(D107="",D107="Interval"),ISNUMBER(E107),OR(F107="Days",F107="Weeks",F107="Months",F107="Years")),IF(E107&gt;=1,1,0),0)))</f>
        <v/>
      </c>
      <c r="AA107" s="7">
        <f>IF(O107&gt;0,O107,EOMONTH(AsOf,-2))</f>
        <v/>
      </c>
      <c r="AB107" s="7">
        <f>IF(OR(Z107=0,X107=0),"",DATE(YEAR(AA107)+(DATE(YEAR(AA107),X107-1,1)&lt;=AA107)+(DATE(YEAR(AA107)+1,X107-1,1)&lt;=AA107),X107+1,0))</f>
        <v/>
      </c>
      <c r="AC107" s="7">
        <f>IF(OR(Z107=0,Y107=0),"",DATE(YEAR(AA107)+(DATE(YEAR(AA107),Y107-1,1)&lt;=AA107)+(DATE(YEAR(AA107)+1,Y107-1,1)&lt;=AA107),Y107+1,0))</f>
        <v/>
      </c>
    </row>
    <row r="108">
      <c r="A108" s="10" t="n"/>
      <c r="B108" s="10" t="n"/>
      <c r="C108" s="10" t="n"/>
      <c r="D108" s="10" t="n"/>
      <c r="E108" s="8" t="n"/>
      <c r="F108" s="10" t="n"/>
      <c r="G108" s="10" t="n"/>
      <c r="H108" s="10" t="n"/>
      <c r="I108" s="24" t="n"/>
      <c r="J108" s="10" t="n"/>
      <c r="K108" s="6" t="n"/>
      <c r="L108" s="10" t="n"/>
      <c r="M108" s="25" t="n"/>
      <c r="N108" s="20">
        <f>IF($A108="","",SUMPRODUCT(MAX((LTask=$A108)*(LDate&lt;=AsOf)*LDate)))</f>
        <v/>
      </c>
      <c r="O108" s="20">
        <f>IF($A108="",0,MAX(N(K108),N108))</f>
        <v/>
      </c>
      <c r="P108" s="22">
        <f>IF($A108="","",COUNTIFS(LTask,$A108,LDate,"&lt;="&amp;AsOf,LDate,"&gt;0"))</f>
        <v/>
      </c>
      <c r="Q108" s="26">
        <f>IF($A108="",0,SUMIFS(LCost,LTask,$A108,LDate,"&lt;="&amp;AsOf,LDate,"&gt;0"))</f>
        <v/>
      </c>
      <c r="R108" s="21">
        <f>IF($A108="","",IF(I108&lt;&gt;"",I108,IF(P108&gt;0,Q108/P108,0)))</f>
        <v/>
      </c>
      <c r="S108" s="7">
        <f>IF(Z108=0,"",IF(D108="Seasonal",IF(Y108&gt;0,MIN(AB108,AC108),AB108),IF(O108=0,AsOf,IF(F108="Days",O108+E108,IF(F108="Weeks",O108+7*E108,IF(F108="Months",EDATE(O108,E108),EDATE(O108,12*E108)))))))</f>
        <v/>
      </c>
      <c r="T108" s="19">
        <f>IF(S108="","",S108-AsOf)</f>
        <v/>
      </c>
      <c r="U108" s="14">
        <f>IF($A108="","",IF(L108="No","Paused",IF(Z108=0,"Fix schedule",IF(AND(D108&lt;&gt;"Seasonal",O108=0),"Not logged yet",IF(T108&lt;0,"Overdue",IF(T108&lt;=DueSoon,"Due soon","Scheduled"))))))</f>
        <v/>
      </c>
      <c r="V108" s="27">
        <f>IF(OR(U108="Overdue",U108="Due soon",U108="Not logged yet"),S108+ROW()/100000,"")</f>
        <v/>
      </c>
      <c r="W108" s="28">
        <f>IF($A108="","",IF(COUNTIF(TName,$A108)&gt;1,"Duplicate task name",IF(AND(C108&lt;&gt;"",COUNTIF(AName,C108)=0),"Appliance not on Appliances",IF(AND(B108&lt;&gt;"",COUNTIF(Areas,B108)=0),"Area not on Settings list",""))))</f>
        <v/>
      </c>
      <c r="X108" s="22">
        <f>IF(G108="",0,IFERROR(MATCH(G108,Months,0),0))</f>
        <v/>
      </c>
      <c r="Y108" s="22">
        <f>IF(H108="",0,IFERROR(MATCH(H108,Months,0),0))</f>
        <v/>
      </c>
      <c r="Z108" s="22">
        <f>IF($A108="",0,IF(D108="Seasonal",IF(X108&gt;0,1,0),IF(AND(OR(D108="",D108="Interval"),ISNUMBER(E108),OR(F108="Days",F108="Weeks",F108="Months",F108="Years")),IF(E108&gt;=1,1,0),0)))</f>
        <v/>
      </c>
      <c r="AA108" s="7">
        <f>IF(O108&gt;0,O108,EOMONTH(AsOf,-2))</f>
        <v/>
      </c>
      <c r="AB108" s="7">
        <f>IF(OR(Z108=0,X108=0),"",DATE(YEAR(AA108)+(DATE(YEAR(AA108),X108-1,1)&lt;=AA108)+(DATE(YEAR(AA108)+1,X108-1,1)&lt;=AA108),X108+1,0))</f>
        <v/>
      </c>
      <c r="AC108" s="7">
        <f>IF(OR(Z108=0,Y108=0),"",DATE(YEAR(AA108)+(DATE(YEAR(AA108),Y108-1,1)&lt;=AA108)+(DATE(YEAR(AA108)+1,Y108-1,1)&lt;=AA108),Y108+1,0))</f>
        <v/>
      </c>
    </row>
    <row r="109">
      <c r="A109" s="10" t="n"/>
      <c r="B109" s="10" t="n"/>
      <c r="C109" s="10" t="n"/>
      <c r="D109" s="10" t="n"/>
      <c r="E109" s="8" t="n"/>
      <c r="F109" s="10" t="n"/>
      <c r="G109" s="10" t="n"/>
      <c r="H109" s="10" t="n"/>
      <c r="I109" s="24" t="n"/>
      <c r="J109" s="10" t="n"/>
      <c r="K109" s="6" t="n"/>
      <c r="L109" s="10" t="n"/>
      <c r="M109" s="25" t="n"/>
      <c r="N109" s="20">
        <f>IF($A109="","",SUMPRODUCT(MAX((LTask=$A109)*(LDate&lt;=AsOf)*LDate)))</f>
        <v/>
      </c>
      <c r="O109" s="20">
        <f>IF($A109="",0,MAX(N(K109),N109))</f>
        <v/>
      </c>
      <c r="P109" s="22">
        <f>IF($A109="","",COUNTIFS(LTask,$A109,LDate,"&lt;="&amp;AsOf,LDate,"&gt;0"))</f>
        <v/>
      </c>
      <c r="Q109" s="26">
        <f>IF($A109="",0,SUMIFS(LCost,LTask,$A109,LDate,"&lt;="&amp;AsOf,LDate,"&gt;0"))</f>
        <v/>
      </c>
      <c r="R109" s="21">
        <f>IF($A109="","",IF(I109&lt;&gt;"",I109,IF(P109&gt;0,Q109/P109,0)))</f>
        <v/>
      </c>
      <c r="S109" s="7">
        <f>IF(Z109=0,"",IF(D109="Seasonal",IF(Y109&gt;0,MIN(AB109,AC109),AB109),IF(O109=0,AsOf,IF(F109="Days",O109+E109,IF(F109="Weeks",O109+7*E109,IF(F109="Months",EDATE(O109,E109),EDATE(O109,12*E109)))))))</f>
        <v/>
      </c>
      <c r="T109" s="19">
        <f>IF(S109="","",S109-AsOf)</f>
        <v/>
      </c>
      <c r="U109" s="14">
        <f>IF($A109="","",IF(L109="No","Paused",IF(Z109=0,"Fix schedule",IF(AND(D109&lt;&gt;"Seasonal",O109=0),"Not logged yet",IF(T109&lt;0,"Overdue",IF(T109&lt;=DueSoon,"Due soon","Scheduled"))))))</f>
        <v/>
      </c>
      <c r="V109" s="27">
        <f>IF(OR(U109="Overdue",U109="Due soon",U109="Not logged yet"),S109+ROW()/100000,"")</f>
        <v/>
      </c>
      <c r="W109" s="28">
        <f>IF($A109="","",IF(COUNTIF(TName,$A109)&gt;1,"Duplicate task name",IF(AND(C109&lt;&gt;"",COUNTIF(AName,C109)=0),"Appliance not on Appliances",IF(AND(B109&lt;&gt;"",COUNTIF(Areas,B109)=0),"Area not on Settings list",""))))</f>
        <v/>
      </c>
      <c r="X109" s="22">
        <f>IF(G109="",0,IFERROR(MATCH(G109,Months,0),0))</f>
        <v/>
      </c>
      <c r="Y109" s="22">
        <f>IF(H109="",0,IFERROR(MATCH(H109,Months,0),0))</f>
        <v/>
      </c>
      <c r="Z109" s="22">
        <f>IF($A109="",0,IF(D109="Seasonal",IF(X109&gt;0,1,0),IF(AND(OR(D109="",D109="Interval"),ISNUMBER(E109),OR(F109="Days",F109="Weeks",F109="Months",F109="Years")),IF(E109&gt;=1,1,0),0)))</f>
        <v/>
      </c>
      <c r="AA109" s="7">
        <f>IF(O109&gt;0,O109,EOMONTH(AsOf,-2))</f>
        <v/>
      </c>
      <c r="AB109" s="7">
        <f>IF(OR(Z109=0,X109=0),"",DATE(YEAR(AA109)+(DATE(YEAR(AA109),X109-1,1)&lt;=AA109)+(DATE(YEAR(AA109)+1,X109-1,1)&lt;=AA109),X109+1,0))</f>
        <v/>
      </c>
      <c r="AC109" s="7">
        <f>IF(OR(Z109=0,Y109=0),"",DATE(YEAR(AA109)+(DATE(YEAR(AA109),Y109-1,1)&lt;=AA109)+(DATE(YEAR(AA109)+1,Y109-1,1)&lt;=AA109),Y109+1,0))</f>
        <v/>
      </c>
    </row>
    <row r="110">
      <c r="A110" s="10" t="n"/>
      <c r="B110" s="10" t="n"/>
      <c r="C110" s="10" t="n"/>
      <c r="D110" s="10" t="n"/>
      <c r="E110" s="8" t="n"/>
      <c r="F110" s="10" t="n"/>
      <c r="G110" s="10" t="n"/>
      <c r="H110" s="10" t="n"/>
      <c r="I110" s="24" t="n"/>
      <c r="J110" s="10" t="n"/>
      <c r="K110" s="6" t="n"/>
      <c r="L110" s="10" t="n"/>
      <c r="M110" s="25" t="n"/>
      <c r="N110" s="20">
        <f>IF($A110="","",SUMPRODUCT(MAX((LTask=$A110)*(LDate&lt;=AsOf)*LDate)))</f>
        <v/>
      </c>
      <c r="O110" s="20">
        <f>IF($A110="",0,MAX(N(K110),N110))</f>
        <v/>
      </c>
      <c r="P110" s="22">
        <f>IF($A110="","",COUNTIFS(LTask,$A110,LDate,"&lt;="&amp;AsOf,LDate,"&gt;0"))</f>
        <v/>
      </c>
      <c r="Q110" s="26">
        <f>IF($A110="",0,SUMIFS(LCost,LTask,$A110,LDate,"&lt;="&amp;AsOf,LDate,"&gt;0"))</f>
        <v/>
      </c>
      <c r="R110" s="21">
        <f>IF($A110="","",IF(I110&lt;&gt;"",I110,IF(P110&gt;0,Q110/P110,0)))</f>
        <v/>
      </c>
      <c r="S110" s="7">
        <f>IF(Z110=0,"",IF(D110="Seasonal",IF(Y110&gt;0,MIN(AB110,AC110),AB110),IF(O110=0,AsOf,IF(F110="Days",O110+E110,IF(F110="Weeks",O110+7*E110,IF(F110="Months",EDATE(O110,E110),EDATE(O110,12*E110)))))))</f>
        <v/>
      </c>
      <c r="T110" s="19">
        <f>IF(S110="","",S110-AsOf)</f>
        <v/>
      </c>
      <c r="U110" s="14">
        <f>IF($A110="","",IF(L110="No","Paused",IF(Z110=0,"Fix schedule",IF(AND(D110&lt;&gt;"Seasonal",O110=0),"Not logged yet",IF(T110&lt;0,"Overdue",IF(T110&lt;=DueSoon,"Due soon","Scheduled"))))))</f>
        <v/>
      </c>
      <c r="V110" s="27">
        <f>IF(OR(U110="Overdue",U110="Due soon",U110="Not logged yet"),S110+ROW()/100000,"")</f>
        <v/>
      </c>
      <c r="W110" s="28">
        <f>IF($A110="","",IF(COUNTIF(TName,$A110)&gt;1,"Duplicate task name",IF(AND(C110&lt;&gt;"",COUNTIF(AName,C110)=0),"Appliance not on Appliances",IF(AND(B110&lt;&gt;"",COUNTIF(Areas,B110)=0),"Area not on Settings list",""))))</f>
        <v/>
      </c>
      <c r="X110" s="22">
        <f>IF(G110="",0,IFERROR(MATCH(G110,Months,0),0))</f>
        <v/>
      </c>
      <c r="Y110" s="22">
        <f>IF(H110="",0,IFERROR(MATCH(H110,Months,0),0))</f>
        <v/>
      </c>
      <c r="Z110" s="22">
        <f>IF($A110="",0,IF(D110="Seasonal",IF(X110&gt;0,1,0),IF(AND(OR(D110="",D110="Interval"),ISNUMBER(E110),OR(F110="Days",F110="Weeks",F110="Months",F110="Years")),IF(E110&gt;=1,1,0),0)))</f>
        <v/>
      </c>
      <c r="AA110" s="7">
        <f>IF(O110&gt;0,O110,EOMONTH(AsOf,-2))</f>
        <v/>
      </c>
      <c r="AB110" s="7">
        <f>IF(OR(Z110=0,X110=0),"",DATE(YEAR(AA110)+(DATE(YEAR(AA110),X110-1,1)&lt;=AA110)+(DATE(YEAR(AA110)+1,X110-1,1)&lt;=AA110),X110+1,0))</f>
        <v/>
      </c>
      <c r="AC110" s="7">
        <f>IF(OR(Z110=0,Y110=0),"",DATE(YEAR(AA110)+(DATE(YEAR(AA110),Y110-1,1)&lt;=AA110)+(DATE(YEAR(AA110)+1,Y110-1,1)&lt;=AA110),Y110+1,0))</f>
        <v/>
      </c>
    </row>
    <row r="111">
      <c r="A111" s="10" t="n"/>
      <c r="B111" s="10" t="n"/>
      <c r="C111" s="10" t="n"/>
      <c r="D111" s="10" t="n"/>
      <c r="E111" s="8" t="n"/>
      <c r="F111" s="10" t="n"/>
      <c r="G111" s="10" t="n"/>
      <c r="H111" s="10" t="n"/>
      <c r="I111" s="24" t="n"/>
      <c r="J111" s="10" t="n"/>
      <c r="K111" s="6" t="n"/>
      <c r="L111" s="10" t="n"/>
      <c r="M111" s="25" t="n"/>
      <c r="N111" s="20">
        <f>IF($A111="","",SUMPRODUCT(MAX((LTask=$A111)*(LDate&lt;=AsOf)*LDate)))</f>
        <v/>
      </c>
      <c r="O111" s="20">
        <f>IF($A111="",0,MAX(N(K111),N111))</f>
        <v/>
      </c>
      <c r="P111" s="22">
        <f>IF($A111="","",COUNTIFS(LTask,$A111,LDate,"&lt;="&amp;AsOf,LDate,"&gt;0"))</f>
        <v/>
      </c>
      <c r="Q111" s="26">
        <f>IF($A111="",0,SUMIFS(LCost,LTask,$A111,LDate,"&lt;="&amp;AsOf,LDate,"&gt;0"))</f>
        <v/>
      </c>
      <c r="R111" s="21">
        <f>IF($A111="","",IF(I111&lt;&gt;"",I111,IF(P111&gt;0,Q111/P111,0)))</f>
        <v/>
      </c>
      <c r="S111" s="7">
        <f>IF(Z111=0,"",IF(D111="Seasonal",IF(Y111&gt;0,MIN(AB111,AC111),AB111),IF(O111=0,AsOf,IF(F111="Days",O111+E111,IF(F111="Weeks",O111+7*E111,IF(F111="Months",EDATE(O111,E111),EDATE(O111,12*E111)))))))</f>
        <v/>
      </c>
      <c r="T111" s="19">
        <f>IF(S111="","",S111-AsOf)</f>
        <v/>
      </c>
      <c r="U111" s="14">
        <f>IF($A111="","",IF(L111="No","Paused",IF(Z111=0,"Fix schedule",IF(AND(D111&lt;&gt;"Seasonal",O111=0),"Not logged yet",IF(T111&lt;0,"Overdue",IF(T111&lt;=DueSoon,"Due soon","Scheduled"))))))</f>
        <v/>
      </c>
      <c r="V111" s="27">
        <f>IF(OR(U111="Overdue",U111="Due soon",U111="Not logged yet"),S111+ROW()/100000,"")</f>
        <v/>
      </c>
      <c r="W111" s="28">
        <f>IF($A111="","",IF(COUNTIF(TName,$A111)&gt;1,"Duplicate task name",IF(AND(C111&lt;&gt;"",COUNTIF(AName,C111)=0),"Appliance not on Appliances",IF(AND(B111&lt;&gt;"",COUNTIF(Areas,B111)=0),"Area not on Settings list",""))))</f>
        <v/>
      </c>
      <c r="X111" s="22">
        <f>IF(G111="",0,IFERROR(MATCH(G111,Months,0),0))</f>
        <v/>
      </c>
      <c r="Y111" s="22">
        <f>IF(H111="",0,IFERROR(MATCH(H111,Months,0),0))</f>
        <v/>
      </c>
      <c r="Z111" s="22">
        <f>IF($A111="",0,IF(D111="Seasonal",IF(X111&gt;0,1,0),IF(AND(OR(D111="",D111="Interval"),ISNUMBER(E111),OR(F111="Days",F111="Weeks",F111="Months",F111="Years")),IF(E111&gt;=1,1,0),0)))</f>
        <v/>
      </c>
      <c r="AA111" s="7">
        <f>IF(O111&gt;0,O111,EOMONTH(AsOf,-2))</f>
        <v/>
      </c>
      <c r="AB111" s="7">
        <f>IF(OR(Z111=0,X111=0),"",DATE(YEAR(AA111)+(DATE(YEAR(AA111),X111-1,1)&lt;=AA111)+(DATE(YEAR(AA111)+1,X111-1,1)&lt;=AA111),X111+1,0))</f>
        <v/>
      </c>
      <c r="AC111" s="7">
        <f>IF(OR(Z111=0,Y111=0),"",DATE(YEAR(AA111)+(DATE(YEAR(AA111),Y111-1,1)&lt;=AA111)+(DATE(YEAR(AA111)+1,Y111-1,1)&lt;=AA111),Y111+1,0))</f>
        <v/>
      </c>
    </row>
    <row r="112">
      <c r="A112" s="10" t="n"/>
      <c r="B112" s="10" t="n"/>
      <c r="C112" s="10" t="n"/>
      <c r="D112" s="10" t="n"/>
      <c r="E112" s="8" t="n"/>
      <c r="F112" s="10" t="n"/>
      <c r="G112" s="10" t="n"/>
      <c r="H112" s="10" t="n"/>
      <c r="I112" s="24" t="n"/>
      <c r="J112" s="10" t="n"/>
      <c r="K112" s="6" t="n"/>
      <c r="L112" s="10" t="n"/>
      <c r="M112" s="25" t="n"/>
      <c r="N112" s="20">
        <f>IF($A112="","",SUMPRODUCT(MAX((LTask=$A112)*(LDate&lt;=AsOf)*LDate)))</f>
        <v/>
      </c>
      <c r="O112" s="20">
        <f>IF($A112="",0,MAX(N(K112),N112))</f>
        <v/>
      </c>
      <c r="P112" s="22">
        <f>IF($A112="","",COUNTIFS(LTask,$A112,LDate,"&lt;="&amp;AsOf,LDate,"&gt;0"))</f>
        <v/>
      </c>
      <c r="Q112" s="26">
        <f>IF($A112="",0,SUMIFS(LCost,LTask,$A112,LDate,"&lt;="&amp;AsOf,LDate,"&gt;0"))</f>
        <v/>
      </c>
      <c r="R112" s="21">
        <f>IF($A112="","",IF(I112&lt;&gt;"",I112,IF(P112&gt;0,Q112/P112,0)))</f>
        <v/>
      </c>
      <c r="S112" s="7">
        <f>IF(Z112=0,"",IF(D112="Seasonal",IF(Y112&gt;0,MIN(AB112,AC112),AB112),IF(O112=0,AsOf,IF(F112="Days",O112+E112,IF(F112="Weeks",O112+7*E112,IF(F112="Months",EDATE(O112,E112),EDATE(O112,12*E112)))))))</f>
        <v/>
      </c>
      <c r="T112" s="19">
        <f>IF(S112="","",S112-AsOf)</f>
        <v/>
      </c>
      <c r="U112" s="14">
        <f>IF($A112="","",IF(L112="No","Paused",IF(Z112=0,"Fix schedule",IF(AND(D112&lt;&gt;"Seasonal",O112=0),"Not logged yet",IF(T112&lt;0,"Overdue",IF(T112&lt;=DueSoon,"Due soon","Scheduled"))))))</f>
        <v/>
      </c>
      <c r="V112" s="27">
        <f>IF(OR(U112="Overdue",U112="Due soon",U112="Not logged yet"),S112+ROW()/100000,"")</f>
        <v/>
      </c>
      <c r="W112" s="28">
        <f>IF($A112="","",IF(COUNTIF(TName,$A112)&gt;1,"Duplicate task name",IF(AND(C112&lt;&gt;"",COUNTIF(AName,C112)=0),"Appliance not on Appliances",IF(AND(B112&lt;&gt;"",COUNTIF(Areas,B112)=0),"Area not on Settings list",""))))</f>
        <v/>
      </c>
      <c r="X112" s="22">
        <f>IF(G112="",0,IFERROR(MATCH(G112,Months,0),0))</f>
        <v/>
      </c>
      <c r="Y112" s="22">
        <f>IF(H112="",0,IFERROR(MATCH(H112,Months,0),0))</f>
        <v/>
      </c>
      <c r="Z112" s="22">
        <f>IF($A112="",0,IF(D112="Seasonal",IF(X112&gt;0,1,0),IF(AND(OR(D112="",D112="Interval"),ISNUMBER(E112),OR(F112="Days",F112="Weeks",F112="Months",F112="Years")),IF(E112&gt;=1,1,0),0)))</f>
        <v/>
      </c>
      <c r="AA112" s="7">
        <f>IF(O112&gt;0,O112,EOMONTH(AsOf,-2))</f>
        <v/>
      </c>
      <c r="AB112" s="7">
        <f>IF(OR(Z112=0,X112=0),"",DATE(YEAR(AA112)+(DATE(YEAR(AA112),X112-1,1)&lt;=AA112)+(DATE(YEAR(AA112)+1,X112-1,1)&lt;=AA112),X112+1,0))</f>
        <v/>
      </c>
      <c r="AC112" s="7">
        <f>IF(OR(Z112=0,Y112=0),"",DATE(YEAR(AA112)+(DATE(YEAR(AA112),Y112-1,1)&lt;=AA112)+(DATE(YEAR(AA112)+1,Y112-1,1)&lt;=AA112),Y112+1,0))</f>
        <v/>
      </c>
    </row>
    <row r="113">
      <c r="A113" s="10" t="n"/>
      <c r="B113" s="10" t="n"/>
      <c r="C113" s="10" t="n"/>
      <c r="D113" s="10" t="n"/>
      <c r="E113" s="8" t="n"/>
      <c r="F113" s="10" t="n"/>
      <c r="G113" s="10" t="n"/>
      <c r="H113" s="10" t="n"/>
      <c r="I113" s="24" t="n"/>
      <c r="J113" s="10" t="n"/>
      <c r="K113" s="6" t="n"/>
      <c r="L113" s="10" t="n"/>
      <c r="M113" s="25" t="n"/>
      <c r="N113" s="20">
        <f>IF($A113="","",SUMPRODUCT(MAX((LTask=$A113)*(LDate&lt;=AsOf)*LDate)))</f>
        <v/>
      </c>
      <c r="O113" s="20">
        <f>IF($A113="",0,MAX(N(K113),N113))</f>
        <v/>
      </c>
      <c r="P113" s="22">
        <f>IF($A113="","",COUNTIFS(LTask,$A113,LDate,"&lt;="&amp;AsOf,LDate,"&gt;0"))</f>
        <v/>
      </c>
      <c r="Q113" s="26">
        <f>IF($A113="",0,SUMIFS(LCost,LTask,$A113,LDate,"&lt;="&amp;AsOf,LDate,"&gt;0"))</f>
        <v/>
      </c>
      <c r="R113" s="21">
        <f>IF($A113="","",IF(I113&lt;&gt;"",I113,IF(P113&gt;0,Q113/P113,0)))</f>
        <v/>
      </c>
      <c r="S113" s="7">
        <f>IF(Z113=0,"",IF(D113="Seasonal",IF(Y113&gt;0,MIN(AB113,AC113),AB113),IF(O113=0,AsOf,IF(F113="Days",O113+E113,IF(F113="Weeks",O113+7*E113,IF(F113="Months",EDATE(O113,E113),EDATE(O113,12*E113)))))))</f>
        <v/>
      </c>
      <c r="T113" s="19">
        <f>IF(S113="","",S113-AsOf)</f>
        <v/>
      </c>
      <c r="U113" s="14">
        <f>IF($A113="","",IF(L113="No","Paused",IF(Z113=0,"Fix schedule",IF(AND(D113&lt;&gt;"Seasonal",O113=0),"Not logged yet",IF(T113&lt;0,"Overdue",IF(T113&lt;=DueSoon,"Due soon","Scheduled"))))))</f>
        <v/>
      </c>
      <c r="V113" s="27">
        <f>IF(OR(U113="Overdue",U113="Due soon",U113="Not logged yet"),S113+ROW()/100000,"")</f>
        <v/>
      </c>
      <c r="W113" s="28">
        <f>IF($A113="","",IF(COUNTIF(TName,$A113)&gt;1,"Duplicate task name",IF(AND(C113&lt;&gt;"",COUNTIF(AName,C113)=0),"Appliance not on Appliances",IF(AND(B113&lt;&gt;"",COUNTIF(Areas,B113)=0),"Area not on Settings list",""))))</f>
        <v/>
      </c>
      <c r="X113" s="22">
        <f>IF(G113="",0,IFERROR(MATCH(G113,Months,0),0))</f>
        <v/>
      </c>
      <c r="Y113" s="22">
        <f>IF(H113="",0,IFERROR(MATCH(H113,Months,0),0))</f>
        <v/>
      </c>
      <c r="Z113" s="22">
        <f>IF($A113="",0,IF(D113="Seasonal",IF(X113&gt;0,1,0),IF(AND(OR(D113="",D113="Interval"),ISNUMBER(E113),OR(F113="Days",F113="Weeks",F113="Months",F113="Years")),IF(E113&gt;=1,1,0),0)))</f>
        <v/>
      </c>
      <c r="AA113" s="7">
        <f>IF(O113&gt;0,O113,EOMONTH(AsOf,-2))</f>
        <v/>
      </c>
      <c r="AB113" s="7">
        <f>IF(OR(Z113=0,X113=0),"",DATE(YEAR(AA113)+(DATE(YEAR(AA113),X113-1,1)&lt;=AA113)+(DATE(YEAR(AA113)+1,X113-1,1)&lt;=AA113),X113+1,0))</f>
        <v/>
      </c>
      <c r="AC113" s="7">
        <f>IF(OR(Z113=0,Y113=0),"",DATE(YEAR(AA113)+(DATE(YEAR(AA113),Y113-1,1)&lt;=AA113)+(DATE(YEAR(AA113)+1,Y113-1,1)&lt;=AA113),Y113+1,0))</f>
        <v/>
      </c>
    </row>
    <row r="114">
      <c r="A114" s="10" t="n"/>
      <c r="B114" s="10" t="n"/>
      <c r="C114" s="10" t="n"/>
      <c r="D114" s="10" t="n"/>
      <c r="E114" s="8" t="n"/>
      <c r="F114" s="10" t="n"/>
      <c r="G114" s="10" t="n"/>
      <c r="H114" s="10" t="n"/>
      <c r="I114" s="24" t="n"/>
      <c r="J114" s="10" t="n"/>
      <c r="K114" s="6" t="n"/>
      <c r="L114" s="10" t="n"/>
      <c r="M114" s="25" t="n"/>
      <c r="N114" s="20">
        <f>IF($A114="","",SUMPRODUCT(MAX((LTask=$A114)*(LDate&lt;=AsOf)*LDate)))</f>
        <v/>
      </c>
      <c r="O114" s="20">
        <f>IF($A114="",0,MAX(N(K114),N114))</f>
        <v/>
      </c>
      <c r="P114" s="22">
        <f>IF($A114="","",COUNTIFS(LTask,$A114,LDate,"&lt;="&amp;AsOf,LDate,"&gt;0"))</f>
        <v/>
      </c>
      <c r="Q114" s="26">
        <f>IF($A114="",0,SUMIFS(LCost,LTask,$A114,LDate,"&lt;="&amp;AsOf,LDate,"&gt;0"))</f>
        <v/>
      </c>
      <c r="R114" s="21">
        <f>IF($A114="","",IF(I114&lt;&gt;"",I114,IF(P114&gt;0,Q114/P114,0)))</f>
        <v/>
      </c>
      <c r="S114" s="7">
        <f>IF(Z114=0,"",IF(D114="Seasonal",IF(Y114&gt;0,MIN(AB114,AC114),AB114),IF(O114=0,AsOf,IF(F114="Days",O114+E114,IF(F114="Weeks",O114+7*E114,IF(F114="Months",EDATE(O114,E114),EDATE(O114,12*E114)))))))</f>
        <v/>
      </c>
      <c r="T114" s="19">
        <f>IF(S114="","",S114-AsOf)</f>
        <v/>
      </c>
      <c r="U114" s="14">
        <f>IF($A114="","",IF(L114="No","Paused",IF(Z114=0,"Fix schedule",IF(AND(D114&lt;&gt;"Seasonal",O114=0),"Not logged yet",IF(T114&lt;0,"Overdue",IF(T114&lt;=DueSoon,"Due soon","Scheduled"))))))</f>
        <v/>
      </c>
      <c r="V114" s="27">
        <f>IF(OR(U114="Overdue",U114="Due soon",U114="Not logged yet"),S114+ROW()/100000,"")</f>
        <v/>
      </c>
      <c r="W114" s="28">
        <f>IF($A114="","",IF(COUNTIF(TName,$A114)&gt;1,"Duplicate task name",IF(AND(C114&lt;&gt;"",COUNTIF(AName,C114)=0),"Appliance not on Appliances",IF(AND(B114&lt;&gt;"",COUNTIF(Areas,B114)=0),"Area not on Settings list",""))))</f>
        <v/>
      </c>
      <c r="X114" s="22">
        <f>IF(G114="",0,IFERROR(MATCH(G114,Months,0),0))</f>
        <v/>
      </c>
      <c r="Y114" s="22">
        <f>IF(H114="",0,IFERROR(MATCH(H114,Months,0),0))</f>
        <v/>
      </c>
      <c r="Z114" s="22">
        <f>IF($A114="",0,IF(D114="Seasonal",IF(X114&gt;0,1,0),IF(AND(OR(D114="",D114="Interval"),ISNUMBER(E114),OR(F114="Days",F114="Weeks",F114="Months",F114="Years")),IF(E114&gt;=1,1,0),0)))</f>
        <v/>
      </c>
      <c r="AA114" s="7">
        <f>IF(O114&gt;0,O114,EOMONTH(AsOf,-2))</f>
        <v/>
      </c>
      <c r="AB114" s="7">
        <f>IF(OR(Z114=0,X114=0),"",DATE(YEAR(AA114)+(DATE(YEAR(AA114),X114-1,1)&lt;=AA114)+(DATE(YEAR(AA114)+1,X114-1,1)&lt;=AA114),X114+1,0))</f>
        <v/>
      </c>
      <c r="AC114" s="7">
        <f>IF(OR(Z114=0,Y114=0),"",DATE(YEAR(AA114)+(DATE(YEAR(AA114),Y114-1,1)&lt;=AA114)+(DATE(YEAR(AA114)+1,Y114-1,1)&lt;=AA114),Y114+1,0))</f>
        <v/>
      </c>
    </row>
    <row r="115">
      <c r="A115" s="10" t="n"/>
      <c r="B115" s="10" t="n"/>
      <c r="C115" s="10" t="n"/>
      <c r="D115" s="10" t="n"/>
      <c r="E115" s="8" t="n"/>
      <c r="F115" s="10" t="n"/>
      <c r="G115" s="10" t="n"/>
      <c r="H115" s="10" t="n"/>
      <c r="I115" s="24" t="n"/>
      <c r="J115" s="10" t="n"/>
      <c r="K115" s="6" t="n"/>
      <c r="L115" s="10" t="n"/>
      <c r="M115" s="25" t="n"/>
      <c r="N115" s="20">
        <f>IF($A115="","",SUMPRODUCT(MAX((LTask=$A115)*(LDate&lt;=AsOf)*LDate)))</f>
        <v/>
      </c>
      <c r="O115" s="20">
        <f>IF($A115="",0,MAX(N(K115),N115))</f>
        <v/>
      </c>
      <c r="P115" s="22">
        <f>IF($A115="","",COUNTIFS(LTask,$A115,LDate,"&lt;="&amp;AsOf,LDate,"&gt;0"))</f>
        <v/>
      </c>
      <c r="Q115" s="26">
        <f>IF($A115="",0,SUMIFS(LCost,LTask,$A115,LDate,"&lt;="&amp;AsOf,LDate,"&gt;0"))</f>
        <v/>
      </c>
      <c r="R115" s="21">
        <f>IF($A115="","",IF(I115&lt;&gt;"",I115,IF(P115&gt;0,Q115/P115,0)))</f>
        <v/>
      </c>
      <c r="S115" s="7">
        <f>IF(Z115=0,"",IF(D115="Seasonal",IF(Y115&gt;0,MIN(AB115,AC115),AB115),IF(O115=0,AsOf,IF(F115="Days",O115+E115,IF(F115="Weeks",O115+7*E115,IF(F115="Months",EDATE(O115,E115),EDATE(O115,12*E115)))))))</f>
        <v/>
      </c>
      <c r="T115" s="19">
        <f>IF(S115="","",S115-AsOf)</f>
        <v/>
      </c>
      <c r="U115" s="14">
        <f>IF($A115="","",IF(L115="No","Paused",IF(Z115=0,"Fix schedule",IF(AND(D115&lt;&gt;"Seasonal",O115=0),"Not logged yet",IF(T115&lt;0,"Overdue",IF(T115&lt;=DueSoon,"Due soon","Scheduled"))))))</f>
        <v/>
      </c>
      <c r="V115" s="27">
        <f>IF(OR(U115="Overdue",U115="Due soon",U115="Not logged yet"),S115+ROW()/100000,"")</f>
        <v/>
      </c>
      <c r="W115" s="28">
        <f>IF($A115="","",IF(COUNTIF(TName,$A115)&gt;1,"Duplicate task name",IF(AND(C115&lt;&gt;"",COUNTIF(AName,C115)=0),"Appliance not on Appliances",IF(AND(B115&lt;&gt;"",COUNTIF(Areas,B115)=0),"Area not on Settings list",""))))</f>
        <v/>
      </c>
      <c r="X115" s="22">
        <f>IF(G115="",0,IFERROR(MATCH(G115,Months,0),0))</f>
        <v/>
      </c>
      <c r="Y115" s="22">
        <f>IF(H115="",0,IFERROR(MATCH(H115,Months,0),0))</f>
        <v/>
      </c>
      <c r="Z115" s="22">
        <f>IF($A115="",0,IF(D115="Seasonal",IF(X115&gt;0,1,0),IF(AND(OR(D115="",D115="Interval"),ISNUMBER(E115),OR(F115="Days",F115="Weeks",F115="Months",F115="Years")),IF(E115&gt;=1,1,0),0)))</f>
        <v/>
      </c>
      <c r="AA115" s="7">
        <f>IF(O115&gt;0,O115,EOMONTH(AsOf,-2))</f>
        <v/>
      </c>
      <c r="AB115" s="7">
        <f>IF(OR(Z115=0,X115=0),"",DATE(YEAR(AA115)+(DATE(YEAR(AA115),X115-1,1)&lt;=AA115)+(DATE(YEAR(AA115)+1,X115-1,1)&lt;=AA115),X115+1,0))</f>
        <v/>
      </c>
      <c r="AC115" s="7">
        <f>IF(OR(Z115=0,Y115=0),"",DATE(YEAR(AA115)+(DATE(YEAR(AA115),Y115-1,1)&lt;=AA115)+(DATE(YEAR(AA115)+1,Y115-1,1)&lt;=AA115),Y115+1,0))</f>
        <v/>
      </c>
    </row>
    <row r="116">
      <c r="A116" s="10" t="n"/>
      <c r="B116" s="10" t="n"/>
      <c r="C116" s="10" t="n"/>
      <c r="D116" s="10" t="n"/>
      <c r="E116" s="8" t="n"/>
      <c r="F116" s="10" t="n"/>
      <c r="G116" s="10" t="n"/>
      <c r="H116" s="10" t="n"/>
      <c r="I116" s="24" t="n"/>
      <c r="J116" s="10" t="n"/>
      <c r="K116" s="6" t="n"/>
      <c r="L116" s="10" t="n"/>
      <c r="M116" s="25" t="n"/>
      <c r="N116" s="20">
        <f>IF($A116="","",SUMPRODUCT(MAX((LTask=$A116)*(LDate&lt;=AsOf)*LDate)))</f>
        <v/>
      </c>
      <c r="O116" s="20">
        <f>IF($A116="",0,MAX(N(K116),N116))</f>
        <v/>
      </c>
      <c r="P116" s="22">
        <f>IF($A116="","",COUNTIFS(LTask,$A116,LDate,"&lt;="&amp;AsOf,LDate,"&gt;0"))</f>
        <v/>
      </c>
      <c r="Q116" s="26">
        <f>IF($A116="",0,SUMIFS(LCost,LTask,$A116,LDate,"&lt;="&amp;AsOf,LDate,"&gt;0"))</f>
        <v/>
      </c>
      <c r="R116" s="21">
        <f>IF($A116="","",IF(I116&lt;&gt;"",I116,IF(P116&gt;0,Q116/P116,0)))</f>
        <v/>
      </c>
      <c r="S116" s="7">
        <f>IF(Z116=0,"",IF(D116="Seasonal",IF(Y116&gt;0,MIN(AB116,AC116),AB116),IF(O116=0,AsOf,IF(F116="Days",O116+E116,IF(F116="Weeks",O116+7*E116,IF(F116="Months",EDATE(O116,E116),EDATE(O116,12*E116)))))))</f>
        <v/>
      </c>
      <c r="T116" s="19">
        <f>IF(S116="","",S116-AsOf)</f>
        <v/>
      </c>
      <c r="U116" s="14">
        <f>IF($A116="","",IF(L116="No","Paused",IF(Z116=0,"Fix schedule",IF(AND(D116&lt;&gt;"Seasonal",O116=0),"Not logged yet",IF(T116&lt;0,"Overdue",IF(T116&lt;=DueSoon,"Due soon","Scheduled"))))))</f>
        <v/>
      </c>
      <c r="V116" s="27">
        <f>IF(OR(U116="Overdue",U116="Due soon",U116="Not logged yet"),S116+ROW()/100000,"")</f>
        <v/>
      </c>
      <c r="W116" s="28">
        <f>IF($A116="","",IF(COUNTIF(TName,$A116)&gt;1,"Duplicate task name",IF(AND(C116&lt;&gt;"",COUNTIF(AName,C116)=0),"Appliance not on Appliances",IF(AND(B116&lt;&gt;"",COUNTIF(Areas,B116)=0),"Area not on Settings list",""))))</f>
        <v/>
      </c>
      <c r="X116" s="22">
        <f>IF(G116="",0,IFERROR(MATCH(G116,Months,0),0))</f>
        <v/>
      </c>
      <c r="Y116" s="22">
        <f>IF(H116="",0,IFERROR(MATCH(H116,Months,0),0))</f>
        <v/>
      </c>
      <c r="Z116" s="22">
        <f>IF($A116="",0,IF(D116="Seasonal",IF(X116&gt;0,1,0),IF(AND(OR(D116="",D116="Interval"),ISNUMBER(E116),OR(F116="Days",F116="Weeks",F116="Months",F116="Years")),IF(E116&gt;=1,1,0),0)))</f>
        <v/>
      </c>
      <c r="AA116" s="7">
        <f>IF(O116&gt;0,O116,EOMONTH(AsOf,-2))</f>
        <v/>
      </c>
      <c r="AB116" s="7">
        <f>IF(OR(Z116=0,X116=0),"",DATE(YEAR(AA116)+(DATE(YEAR(AA116),X116-1,1)&lt;=AA116)+(DATE(YEAR(AA116)+1,X116-1,1)&lt;=AA116),X116+1,0))</f>
        <v/>
      </c>
      <c r="AC116" s="7">
        <f>IF(OR(Z116=0,Y116=0),"",DATE(YEAR(AA116)+(DATE(YEAR(AA116),Y116-1,1)&lt;=AA116)+(DATE(YEAR(AA116)+1,Y116-1,1)&lt;=AA116),Y116+1,0))</f>
        <v/>
      </c>
    </row>
    <row r="117">
      <c r="A117" s="10" t="n"/>
      <c r="B117" s="10" t="n"/>
      <c r="C117" s="10" t="n"/>
      <c r="D117" s="10" t="n"/>
      <c r="E117" s="8" t="n"/>
      <c r="F117" s="10" t="n"/>
      <c r="G117" s="10" t="n"/>
      <c r="H117" s="10" t="n"/>
      <c r="I117" s="24" t="n"/>
      <c r="J117" s="10" t="n"/>
      <c r="K117" s="6" t="n"/>
      <c r="L117" s="10" t="n"/>
      <c r="M117" s="25" t="n"/>
      <c r="N117" s="20">
        <f>IF($A117="","",SUMPRODUCT(MAX((LTask=$A117)*(LDate&lt;=AsOf)*LDate)))</f>
        <v/>
      </c>
      <c r="O117" s="20">
        <f>IF($A117="",0,MAX(N(K117),N117))</f>
        <v/>
      </c>
      <c r="P117" s="22">
        <f>IF($A117="","",COUNTIFS(LTask,$A117,LDate,"&lt;="&amp;AsOf,LDate,"&gt;0"))</f>
        <v/>
      </c>
      <c r="Q117" s="26">
        <f>IF($A117="",0,SUMIFS(LCost,LTask,$A117,LDate,"&lt;="&amp;AsOf,LDate,"&gt;0"))</f>
        <v/>
      </c>
      <c r="R117" s="21">
        <f>IF($A117="","",IF(I117&lt;&gt;"",I117,IF(P117&gt;0,Q117/P117,0)))</f>
        <v/>
      </c>
      <c r="S117" s="7">
        <f>IF(Z117=0,"",IF(D117="Seasonal",IF(Y117&gt;0,MIN(AB117,AC117),AB117),IF(O117=0,AsOf,IF(F117="Days",O117+E117,IF(F117="Weeks",O117+7*E117,IF(F117="Months",EDATE(O117,E117),EDATE(O117,12*E117)))))))</f>
        <v/>
      </c>
      <c r="T117" s="19">
        <f>IF(S117="","",S117-AsOf)</f>
        <v/>
      </c>
      <c r="U117" s="14">
        <f>IF($A117="","",IF(L117="No","Paused",IF(Z117=0,"Fix schedule",IF(AND(D117&lt;&gt;"Seasonal",O117=0),"Not logged yet",IF(T117&lt;0,"Overdue",IF(T117&lt;=DueSoon,"Due soon","Scheduled"))))))</f>
        <v/>
      </c>
      <c r="V117" s="27">
        <f>IF(OR(U117="Overdue",U117="Due soon",U117="Not logged yet"),S117+ROW()/100000,"")</f>
        <v/>
      </c>
      <c r="W117" s="28">
        <f>IF($A117="","",IF(COUNTIF(TName,$A117)&gt;1,"Duplicate task name",IF(AND(C117&lt;&gt;"",COUNTIF(AName,C117)=0),"Appliance not on Appliances",IF(AND(B117&lt;&gt;"",COUNTIF(Areas,B117)=0),"Area not on Settings list",""))))</f>
        <v/>
      </c>
      <c r="X117" s="22">
        <f>IF(G117="",0,IFERROR(MATCH(G117,Months,0),0))</f>
        <v/>
      </c>
      <c r="Y117" s="22">
        <f>IF(H117="",0,IFERROR(MATCH(H117,Months,0),0))</f>
        <v/>
      </c>
      <c r="Z117" s="22">
        <f>IF($A117="",0,IF(D117="Seasonal",IF(X117&gt;0,1,0),IF(AND(OR(D117="",D117="Interval"),ISNUMBER(E117),OR(F117="Days",F117="Weeks",F117="Months",F117="Years")),IF(E117&gt;=1,1,0),0)))</f>
        <v/>
      </c>
      <c r="AA117" s="7">
        <f>IF(O117&gt;0,O117,EOMONTH(AsOf,-2))</f>
        <v/>
      </c>
      <c r="AB117" s="7">
        <f>IF(OR(Z117=0,X117=0),"",DATE(YEAR(AA117)+(DATE(YEAR(AA117),X117-1,1)&lt;=AA117)+(DATE(YEAR(AA117)+1,X117-1,1)&lt;=AA117),X117+1,0))</f>
        <v/>
      </c>
      <c r="AC117" s="7">
        <f>IF(OR(Z117=0,Y117=0),"",DATE(YEAR(AA117)+(DATE(YEAR(AA117),Y117-1,1)&lt;=AA117)+(DATE(YEAR(AA117)+1,Y117-1,1)&lt;=AA117),Y117+1,0))</f>
        <v/>
      </c>
    </row>
    <row r="118">
      <c r="A118" s="10" t="n"/>
      <c r="B118" s="10" t="n"/>
      <c r="C118" s="10" t="n"/>
      <c r="D118" s="10" t="n"/>
      <c r="E118" s="8" t="n"/>
      <c r="F118" s="10" t="n"/>
      <c r="G118" s="10" t="n"/>
      <c r="H118" s="10" t="n"/>
      <c r="I118" s="24" t="n"/>
      <c r="J118" s="10" t="n"/>
      <c r="K118" s="6" t="n"/>
      <c r="L118" s="10" t="n"/>
      <c r="M118" s="25" t="n"/>
      <c r="N118" s="20">
        <f>IF($A118="","",SUMPRODUCT(MAX((LTask=$A118)*(LDate&lt;=AsOf)*LDate)))</f>
        <v/>
      </c>
      <c r="O118" s="20">
        <f>IF($A118="",0,MAX(N(K118),N118))</f>
        <v/>
      </c>
      <c r="P118" s="22">
        <f>IF($A118="","",COUNTIFS(LTask,$A118,LDate,"&lt;="&amp;AsOf,LDate,"&gt;0"))</f>
        <v/>
      </c>
      <c r="Q118" s="26">
        <f>IF($A118="",0,SUMIFS(LCost,LTask,$A118,LDate,"&lt;="&amp;AsOf,LDate,"&gt;0"))</f>
        <v/>
      </c>
      <c r="R118" s="21">
        <f>IF($A118="","",IF(I118&lt;&gt;"",I118,IF(P118&gt;0,Q118/P118,0)))</f>
        <v/>
      </c>
      <c r="S118" s="7">
        <f>IF(Z118=0,"",IF(D118="Seasonal",IF(Y118&gt;0,MIN(AB118,AC118),AB118),IF(O118=0,AsOf,IF(F118="Days",O118+E118,IF(F118="Weeks",O118+7*E118,IF(F118="Months",EDATE(O118,E118),EDATE(O118,12*E118)))))))</f>
        <v/>
      </c>
      <c r="T118" s="19">
        <f>IF(S118="","",S118-AsOf)</f>
        <v/>
      </c>
      <c r="U118" s="14">
        <f>IF($A118="","",IF(L118="No","Paused",IF(Z118=0,"Fix schedule",IF(AND(D118&lt;&gt;"Seasonal",O118=0),"Not logged yet",IF(T118&lt;0,"Overdue",IF(T118&lt;=DueSoon,"Due soon","Scheduled"))))))</f>
        <v/>
      </c>
      <c r="V118" s="27">
        <f>IF(OR(U118="Overdue",U118="Due soon",U118="Not logged yet"),S118+ROW()/100000,"")</f>
        <v/>
      </c>
      <c r="W118" s="28">
        <f>IF($A118="","",IF(COUNTIF(TName,$A118)&gt;1,"Duplicate task name",IF(AND(C118&lt;&gt;"",COUNTIF(AName,C118)=0),"Appliance not on Appliances",IF(AND(B118&lt;&gt;"",COUNTIF(Areas,B118)=0),"Area not on Settings list",""))))</f>
        <v/>
      </c>
      <c r="X118" s="22">
        <f>IF(G118="",0,IFERROR(MATCH(G118,Months,0),0))</f>
        <v/>
      </c>
      <c r="Y118" s="22">
        <f>IF(H118="",0,IFERROR(MATCH(H118,Months,0),0))</f>
        <v/>
      </c>
      <c r="Z118" s="22">
        <f>IF($A118="",0,IF(D118="Seasonal",IF(X118&gt;0,1,0),IF(AND(OR(D118="",D118="Interval"),ISNUMBER(E118),OR(F118="Days",F118="Weeks",F118="Months",F118="Years")),IF(E118&gt;=1,1,0),0)))</f>
        <v/>
      </c>
      <c r="AA118" s="7">
        <f>IF(O118&gt;0,O118,EOMONTH(AsOf,-2))</f>
        <v/>
      </c>
      <c r="AB118" s="7">
        <f>IF(OR(Z118=0,X118=0),"",DATE(YEAR(AA118)+(DATE(YEAR(AA118),X118-1,1)&lt;=AA118)+(DATE(YEAR(AA118)+1,X118-1,1)&lt;=AA118),X118+1,0))</f>
        <v/>
      </c>
      <c r="AC118" s="7">
        <f>IF(OR(Z118=0,Y118=0),"",DATE(YEAR(AA118)+(DATE(YEAR(AA118),Y118-1,1)&lt;=AA118)+(DATE(YEAR(AA118)+1,Y118-1,1)&lt;=AA118),Y118+1,0))</f>
        <v/>
      </c>
    </row>
    <row r="119">
      <c r="A119" s="10" t="n"/>
      <c r="B119" s="10" t="n"/>
      <c r="C119" s="10" t="n"/>
      <c r="D119" s="10" t="n"/>
      <c r="E119" s="8" t="n"/>
      <c r="F119" s="10" t="n"/>
      <c r="G119" s="10" t="n"/>
      <c r="H119" s="10" t="n"/>
      <c r="I119" s="24" t="n"/>
      <c r="J119" s="10" t="n"/>
      <c r="K119" s="6" t="n"/>
      <c r="L119" s="10" t="n"/>
      <c r="M119" s="25" t="n"/>
      <c r="N119" s="20">
        <f>IF($A119="","",SUMPRODUCT(MAX((LTask=$A119)*(LDate&lt;=AsOf)*LDate)))</f>
        <v/>
      </c>
      <c r="O119" s="20">
        <f>IF($A119="",0,MAX(N(K119),N119))</f>
        <v/>
      </c>
      <c r="P119" s="22">
        <f>IF($A119="","",COUNTIFS(LTask,$A119,LDate,"&lt;="&amp;AsOf,LDate,"&gt;0"))</f>
        <v/>
      </c>
      <c r="Q119" s="26">
        <f>IF($A119="",0,SUMIFS(LCost,LTask,$A119,LDate,"&lt;="&amp;AsOf,LDate,"&gt;0"))</f>
        <v/>
      </c>
      <c r="R119" s="21">
        <f>IF($A119="","",IF(I119&lt;&gt;"",I119,IF(P119&gt;0,Q119/P119,0)))</f>
        <v/>
      </c>
      <c r="S119" s="7">
        <f>IF(Z119=0,"",IF(D119="Seasonal",IF(Y119&gt;0,MIN(AB119,AC119),AB119),IF(O119=0,AsOf,IF(F119="Days",O119+E119,IF(F119="Weeks",O119+7*E119,IF(F119="Months",EDATE(O119,E119),EDATE(O119,12*E119)))))))</f>
        <v/>
      </c>
      <c r="T119" s="19">
        <f>IF(S119="","",S119-AsOf)</f>
        <v/>
      </c>
      <c r="U119" s="14">
        <f>IF($A119="","",IF(L119="No","Paused",IF(Z119=0,"Fix schedule",IF(AND(D119&lt;&gt;"Seasonal",O119=0),"Not logged yet",IF(T119&lt;0,"Overdue",IF(T119&lt;=DueSoon,"Due soon","Scheduled"))))))</f>
        <v/>
      </c>
      <c r="V119" s="27">
        <f>IF(OR(U119="Overdue",U119="Due soon",U119="Not logged yet"),S119+ROW()/100000,"")</f>
        <v/>
      </c>
      <c r="W119" s="28">
        <f>IF($A119="","",IF(COUNTIF(TName,$A119)&gt;1,"Duplicate task name",IF(AND(C119&lt;&gt;"",COUNTIF(AName,C119)=0),"Appliance not on Appliances",IF(AND(B119&lt;&gt;"",COUNTIF(Areas,B119)=0),"Area not on Settings list",""))))</f>
        <v/>
      </c>
      <c r="X119" s="22">
        <f>IF(G119="",0,IFERROR(MATCH(G119,Months,0),0))</f>
        <v/>
      </c>
      <c r="Y119" s="22">
        <f>IF(H119="",0,IFERROR(MATCH(H119,Months,0),0))</f>
        <v/>
      </c>
      <c r="Z119" s="22">
        <f>IF($A119="",0,IF(D119="Seasonal",IF(X119&gt;0,1,0),IF(AND(OR(D119="",D119="Interval"),ISNUMBER(E119),OR(F119="Days",F119="Weeks",F119="Months",F119="Years")),IF(E119&gt;=1,1,0),0)))</f>
        <v/>
      </c>
      <c r="AA119" s="7">
        <f>IF(O119&gt;0,O119,EOMONTH(AsOf,-2))</f>
        <v/>
      </c>
      <c r="AB119" s="7">
        <f>IF(OR(Z119=0,X119=0),"",DATE(YEAR(AA119)+(DATE(YEAR(AA119),X119-1,1)&lt;=AA119)+(DATE(YEAR(AA119)+1,X119-1,1)&lt;=AA119),X119+1,0))</f>
        <v/>
      </c>
      <c r="AC119" s="7">
        <f>IF(OR(Z119=0,Y119=0),"",DATE(YEAR(AA119)+(DATE(YEAR(AA119),Y119-1,1)&lt;=AA119)+(DATE(YEAR(AA119)+1,Y119-1,1)&lt;=AA119),Y119+1,0))</f>
        <v/>
      </c>
    </row>
    <row r="120">
      <c r="A120" s="10" t="n"/>
      <c r="B120" s="10" t="n"/>
      <c r="C120" s="10" t="n"/>
      <c r="D120" s="10" t="n"/>
      <c r="E120" s="8" t="n"/>
      <c r="F120" s="10" t="n"/>
      <c r="G120" s="10" t="n"/>
      <c r="H120" s="10" t="n"/>
      <c r="I120" s="24" t="n"/>
      <c r="J120" s="10" t="n"/>
      <c r="K120" s="6" t="n"/>
      <c r="L120" s="10" t="n"/>
      <c r="M120" s="25" t="n"/>
      <c r="N120" s="20">
        <f>IF($A120="","",SUMPRODUCT(MAX((LTask=$A120)*(LDate&lt;=AsOf)*LDate)))</f>
        <v/>
      </c>
      <c r="O120" s="20">
        <f>IF($A120="",0,MAX(N(K120),N120))</f>
        <v/>
      </c>
      <c r="P120" s="22">
        <f>IF($A120="","",COUNTIFS(LTask,$A120,LDate,"&lt;="&amp;AsOf,LDate,"&gt;0"))</f>
        <v/>
      </c>
      <c r="Q120" s="26">
        <f>IF($A120="",0,SUMIFS(LCost,LTask,$A120,LDate,"&lt;="&amp;AsOf,LDate,"&gt;0"))</f>
        <v/>
      </c>
      <c r="R120" s="21">
        <f>IF($A120="","",IF(I120&lt;&gt;"",I120,IF(P120&gt;0,Q120/P120,0)))</f>
        <v/>
      </c>
      <c r="S120" s="7">
        <f>IF(Z120=0,"",IF(D120="Seasonal",IF(Y120&gt;0,MIN(AB120,AC120),AB120),IF(O120=0,AsOf,IF(F120="Days",O120+E120,IF(F120="Weeks",O120+7*E120,IF(F120="Months",EDATE(O120,E120),EDATE(O120,12*E120)))))))</f>
        <v/>
      </c>
      <c r="T120" s="19">
        <f>IF(S120="","",S120-AsOf)</f>
        <v/>
      </c>
      <c r="U120" s="14">
        <f>IF($A120="","",IF(L120="No","Paused",IF(Z120=0,"Fix schedule",IF(AND(D120&lt;&gt;"Seasonal",O120=0),"Not logged yet",IF(T120&lt;0,"Overdue",IF(T120&lt;=DueSoon,"Due soon","Scheduled"))))))</f>
        <v/>
      </c>
      <c r="V120" s="27">
        <f>IF(OR(U120="Overdue",U120="Due soon",U120="Not logged yet"),S120+ROW()/100000,"")</f>
        <v/>
      </c>
      <c r="W120" s="28">
        <f>IF($A120="","",IF(COUNTIF(TName,$A120)&gt;1,"Duplicate task name",IF(AND(C120&lt;&gt;"",COUNTIF(AName,C120)=0),"Appliance not on Appliances",IF(AND(B120&lt;&gt;"",COUNTIF(Areas,B120)=0),"Area not on Settings list",""))))</f>
        <v/>
      </c>
      <c r="X120" s="22">
        <f>IF(G120="",0,IFERROR(MATCH(G120,Months,0),0))</f>
        <v/>
      </c>
      <c r="Y120" s="22">
        <f>IF(H120="",0,IFERROR(MATCH(H120,Months,0),0))</f>
        <v/>
      </c>
      <c r="Z120" s="22">
        <f>IF($A120="",0,IF(D120="Seasonal",IF(X120&gt;0,1,0),IF(AND(OR(D120="",D120="Interval"),ISNUMBER(E120),OR(F120="Days",F120="Weeks",F120="Months",F120="Years")),IF(E120&gt;=1,1,0),0)))</f>
        <v/>
      </c>
      <c r="AA120" s="7">
        <f>IF(O120&gt;0,O120,EOMONTH(AsOf,-2))</f>
        <v/>
      </c>
      <c r="AB120" s="7">
        <f>IF(OR(Z120=0,X120=0),"",DATE(YEAR(AA120)+(DATE(YEAR(AA120),X120-1,1)&lt;=AA120)+(DATE(YEAR(AA120)+1,X120-1,1)&lt;=AA120),X120+1,0))</f>
        <v/>
      </c>
      <c r="AC120" s="7">
        <f>IF(OR(Z120=0,Y120=0),"",DATE(YEAR(AA120)+(DATE(YEAR(AA120),Y120-1,1)&lt;=AA120)+(DATE(YEAR(AA120)+1,Y120-1,1)&lt;=AA120),Y120+1,0))</f>
        <v/>
      </c>
    </row>
    <row r="121">
      <c r="A121" s="10" t="n"/>
      <c r="B121" s="10" t="n"/>
      <c r="C121" s="10" t="n"/>
      <c r="D121" s="10" t="n"/>
      <c r="E121" s="8" t="n"/>
      <c r="F121" s="10" t="n"/>
      <c r="G121" s="10" t="n"/>
      <c r="H121" s="10" t="n"/>
      <c r="I121" s="24" t="n"/>
      <c r="J121" s="10" t="n"/>
      <c r="K121" s="6" t="n"/>
      <c r="L121" s="10" t="n"/>
      <c r="M121" s="25" t="n"/>
      <c r="N121" s="20">
        <f>IF($A121="","",SUMPRODUCT(MAX((LTask=$A121)*(LDate&lt;=AsOf)*LDate)))</f>
        <v/>
      </c>
      <c r="O121" s="20">
        <f>IF($A121="",0,MAX(N(K121),N121))</f>
        <v/>
      </c>
      <c r="P121" s="22">
        <f>IF($A121="","",COUNTIFS(LTask,$A121,LDate,"&lt;="&amp;AsOf,LDate,"&gt;0"))</f>
        <v/>
      </c>
      <c r="Q121" s="26">
        <f>IF($A121="",0,SUMIFS(LCost,LTask,$A121,LDate,"&lt;="&amp;AsOf,LDate,"&gt;0"))</f>
        <v/>
      </c>
      <c r="R121" s="21">
        <f>IF($A121="","",IF(I121&lt;&gt;"",I121,IF(P121&gt;0,Q121/P121,0)))</f>
        <v/>
      </c>
      <c r="S121" s="7">
        <f>IF(Z121=0,"",IF(D121="Seasonal",IF(Y121&gt;0,MIN(AB121,AC121),AB121),IF(O121=0,AsOf,IF(F121="Days",O121+E121,IF(F121="Weeks",O121+7*E121,IF(F121="Months",EDATE(O121,E121),EDATE(O121,12*E121)))))))</f>
        <v/>
      </c>
      <c r="T121" s="19">
        <f>IF(S121="","",S121-AsOf)</f>
        <v/>
      </c>
      <c r="U121" s="14">
        <f>IF($A121="","",IF(L121="No","Paused",IF(Z121=0,"Fix schedule",IF(AND(D121&lt;&gt;"Seasonal",O121=0),"Not logged yet",IF(T121&lt;0,"Overdue",IF(T121&lt;=DueSoon,"Due soon","Scheduled"))))))</f>
        <v/>
      </c>
      <c r="V121" s="27">
        <f>IF(OR(U121="Overdue",U121="Due soon",U121="Not logged yet"),S121+ROW()/100000,"")</f>
        <v/>
      </c>
      <c r="W121" s="28">
        <f>IF($A121="","",IF(COUNTIF(TName,$A121)&gt;1,"Duplicate task name",IF(AND(C121&lt;&gt;"",COUNTIF(AName,C121)=0),"Appliance not on Appliances",IF(AND(B121&lt;&gt;"",COUNTIF(Areas,B121)=0),"Area not on Settings list",""))))</f>
        <v/>
      </c>
      <c r="X121" s="22">
        <f>IF(G121="",0,IFERROR(MATCH(G121,Months,0),0))</f>
        <v/>
      </c>
      <c r="Y121" s="22">
        <f>IF(H121="",0,IFERROR(MATCH(H121,Months,0),0))</f>
        <v/>
      </c>
      <c r="Z121" s="22">
        <f>IF($A121="",0,IF(D121="Seasonal",IF(X121&gt;0,1,0),IF(AND(OR(D121="",D121="Interval"),ISNUMBER(E121),OR(F121="Days",F121="Weeks",F121="Months",F121="Years")),IF(E121&gt;=1,1,0),0)))</f>
        <v/>
      </c>
      <c r="AA121" s="7">
        <f>IF(O121&gt;0,O121,EOMONTH(AsOf,-2))</f>
        <v/>
      </c>
      <c r="AB121" s="7">
        <f>IF(OR(Z121=0,X121=0),"",DATE(YEAR(AA121)+(DATE(YEAR(AA121),X121-1,1)&lt;=AA121)+(DATE(YEAR(AA121)+1,X121-1,1)&lt;=AA121),X121+1,0))</f>
        <v/>
      </c>
      <c r="AC121" s="7">
        <f>IF(OR(Z121=0,Y121=0),"",DATE(YEAR(AA121)+(DATE(YEAR(AA121),Y121-1,1)&lt;=AA121)+(DATE(YEAR(AA121)+1,Y121-1,1)&lt;=AA121),Y121+1,0))</f>
        <v/>
      </c>
    </row>
    <row r="122">
      <c r="A122" s="10" t="n"/>
      <c r="B122" s="10" t="n"/>
      <c r="C122" s="10" t="n"/>
      <c r="D122" s="10" t="n"/>
      <c r="E122" s="8" t="n"/>
      <c r="F122" s="10" t="n"/>
      <c r="G122" s="10" t="n"/>
      <c r="H122" s="10" t="n"/>
      <c r="I122" s="24" t="n"/>
      <c r="J122" s="10" t="n"/>
      <c r="K122" s="6" t="n"/>
      <c r="L122" s="10" t="n"/>
      <c r="M122" s="25" t="n"/>
      <c r="N122" s="20">
        <f>IF($A122="","",SUMPRODUCT(MAX((LTask=$A122)*(LDate&lt;=AsOf)*LDate)))</f>
        <v/>
      </c>
      <c r="O122" s="20">
        <f>IF($A122="",0,MAX(N(K122),N122))</f>
        <v/>
      </c>
      <c r="P122" s="22">
        <f>IF($A122="","",COUNTIFS(LTask,$A122,LDate,"&lt;="&amp;AsOf,LDate,"&gt;0"))</f>
        <v/>
      </c>
      <c r="Q122" s="26">
        <f>IF($A122="",0,SUMIFS(LCost,LTask,$A122,LDate,"&lt;="&amp;AsOf,LDate,"&gt;0"))</f>
        <v/>
      </c>
      <c r="R122" s="21">
        <f>IF($A122="","",IF(I122&lt;&gt;"",I122,IF(P122&gt;0,Q122/P122,0)))</f>
        <v/>
      </c>
      <c r="S122" s="7">
        <f>IF(Z122=0,"",IF(D122="Seasonal",IF(Y122&gt;0,MIN(AB122,AC122),AB122),IF(O122=0,AsOf,IF(F122="Days",O122+E122,IF(F122="Weeks",O122+7*E122,IF(F122="Months",EDATE(O122,E122),EDATE(O122,12*E122)))))))</f>
        <v/>
      </c>
      <c r="T122" s="19">
        <f>IF(S122="","",S122-AsOf)</f>
        <v/>
      </c>
      <c r="U122" s="14">
        <f>IF($A122="","",IF(L122="No","Paused",IF(Z122=0,"Fix schedule",IF(AND(D122&lt;&gt;"Seasonal",O122=0),"Not logged yet",IF(T122&lt;0,"Overdue",IF(T122&lt;=DueSoon,"Due soon","Scheduled"))))))</f>
        <v/>
      </c>
      <c r="V122" s="27">
        <f>IF(OR(U122="Overdue",U122="Due soon",U122="Not logged yet"),S122+ROW()/100000,"")</f>
        <v/>
      </c>
      <c r="W122" s="28">
        <f>IF($A122="","",IF(COUNTIF(TName,$A122)&gt;1,"Duplicate task name",IF(AND(C122&lt;&gt;"",COUNTIF(AName,C122)=0),"Appliance not on Appliances",IF(AND(B122&lt;&gt;"",COUNTIF(Areas,B122)=0),"Area not on Settings list",""))))</f>
        <v/>
      </c>
      <c r="X122" s="22">
        <f>IF(G122="",0,IFERROR(MATCH(G122,Months,0),0))</f>
        <v/>
      </c>
      <c r="Y122" s="22">
        <f>IF(H122="",0,IFERROR(MATCH(H122,Months,0),0))</f>
        <v/>
      </c>
      <c r="Z122" s="22">
        <f>IF($A122="",0,IF(D122="Seasonal",IF(X122&gt;0,1,0),IF(AND(OR(D122="",D122="Interval"),ISNUMBER(E122),OR(F122="Days",F122="Weeks",F122="Months",F122="Years")),IF(E122&gt;=1,1,0),0)))</f>
        <v/>
      </c>
      <c r="AA122" s="7">
        <f>IF(O122&gt;0,O122,EOMONTH(AsOf,-2))</f>
        <v/>
      </c>
      <c r="AB122" s="7">
        <f>IF(OR(Z122=0,X122=0),"",DATE(YEAR(AA122)+(DATE(YEAR(AA122),X122-1,1)&lt;=AA122)+(DATE(YEAR(AA122)+1,X122-1,1)&lt;=AA122),X122+1,0))</f>
        <v/>
      </c>
      <c r="AC122" s="7">
        <f>IF(OR(Z122=0,Y122=0),"",DATE(YEAR(AA122)+(DATE(YEAR(AA122),Y122-1,1)&lt;=AA122)+(DATE(YEAR(AA122)+1,Y122-1,1)&lt;=AA122),Y122+1,0))</f>
        <v/>
      </c>
    </row>
    <row r="123">
      <c r="A123" s="10" t="n"/>
      <c r="B123" s="10" t="n"/>
      <c r="C123" s="10" t="n"/>
      <c r="D123" s="10" t="n"/>
      <c r="E123" s="8" t="n"/>
      <c r="F123" s="10" t="n"/>
      <c r="G123" s="10" t="n"/>
      <c r="H123" s="10" t="n"/>
      <c r="I123" s="24" t="n"/>
      <c r="J123" s="10" t="n"/>
      <c r="K123" s="6" t="n"/>
      <c r="L123" s="10" t="n"/>
      <c r="M123" s="25" t="n"/>
      <c r="N123" s="20">
        <f>IF($A123="","",SUMPRODUCT(MAX((LTask=$A123)*(LDate&lt;=AsOf)*LDate)))</f>
        <v/>
      </c>
      <c r="O123" s="20">
        <f>IF($A123="",0,MAX(N(K123),N123))</f>
        <v/>
      </c>
      <c r="P123" s="22">
        <f>IF($A123="","",COUNTIFS(LTask,$A123,LDate,"&lt;="&amp;AsOf,LDate,"&gt;0"))</f>
        <v/>
      </c>
      <c r="Q123" s="26">
        <f>IF($A123="",0,SUMIFS(LCost,LTask,$A123,LDate,"&lt;="&amp;AsOf,LDate,"&gt;0"))</f>
        <v/>
      </c>
      <c r="R123" s="21">
        <f>IF($A123="","",IF(I123&lt;&gt;"",I123,IF(P123&gt;0,Q123/P123,0)))</f>
        <v/>
      </c>
      <c r="S123" s="7">
        <f>IF(Z123=0,"",IF(D123="Seasonal",IF(Y123&gt;0,MIN(AB123,AC123),AB123),IF(O123=0,AsOf,IF(F123="Days",O123+E123,IF(F123="Weeks",O123+7*E123,IF(F123="Months",EDATE(O123,E123),EDATE(O123,12*E123)))))))</f>
        <v/>
      </c>
      <c r="T123" s="19">
        <f>IF(S123="","",S123-AsOf)</f>
        <v/>
      </c>
      <c r="U123" s="14">
        <f>IF($A123="","",IF(L123="No","Paused",IF(Z123=0,"Fix schedule",IF(AND(D123&lt;&gt;"Seasonal",O123=0),"Not logged yet",IF(T123&lt;0,"Overdue",IF(T123&lt;=DueSoon,"Due soon","Scheduled"))))))</f>
        <v/>
      </c>
      <c r="V123" s="27">
        <f>IF(OR(U123="Overdue",U123="Due soon",U123="Not logged yet"),S123+ROW()/100000,"")</f>
        <v/>
      </c>
      <c r="W123" s="28">
        <f>IF($A123="","",IF(COUNTIF(TName,$A123)&gt;1,"Duplicate task name",IF(AND(C123&lt;&gt;"",COUNTIF(AName,C123)=0),"Appliance not on Appliances",IF(AND(B123&lt;&gt;"",COUNTIF(Areas,B123)=0),"Area not on Settings list",""))))</f>
        <v/>
      </c>
      <c r="X123" s="22">
        <f>IF(G123="",0,IFERROR(MATCH(G123,Months,0),0))</f>
        <v/>
      </c>
      <c r="Y123" s="22">
        <f>IF(H123="",0,IFERROR(MATCH(H123,Months,0),0))</f>
        <v/>
      </c>
      <c r="Z123" s="22">
        <f>IF($A123="",0,IF(D123="Seasonal",IF(X123&gt;0,1,0),IF(AND(OR(D123="",D123="Interval"),ISNUMBER(E123),OR(F123="Days",F123="Weeks",F123="Months",F123="Years")),IF(E123&gt;=1,1,0),0)))</f>
        <v/>
      </c>
      <c r="AA123" s="7">
        <f>IF(O123&gt;0,O123,EOMONTH(AsOf,-2))</f>
        <v/>
      </c>
      <c r="AB123" s="7">
        <f>IF(OR(Z123=0,X123=0),"",DATE(YEAR(AA123)+(DATE(YEAR(AA123),X123-1,1)&lt;=AA123)+(DATE(YEAR(AA123)+1,X123-1,1)&lt;=AA123),X123+1,0))</f>
        <v/>
      </c>
      <c r="AC123" s="7">
        <f>IF(OR(Z123=0,Y123=0),"",DATE(YEAR(AA123)+(DATE(YEAR(AA123),Y123-1,1)&lt;=AA123)+(DATE(YEAR(AA123)+1,Y123-1,1)&lt;=AA123),Y123+1,0))</f>
        <v/>
      </c>
    </row>
    <row r="124">
      <c r="A124" s="10" t="n"/>
      <c r="B124" s="10" t="n"/>
      <c r="C124" s="10" t="n"/>
      <c r="D124" s="10" t="n"/>
      <c r="E124" s="8" t="n"/>
      <c r="F124" s="10" t="n"/>
      <c r="G124" s="10" t="n"/>
      <c r="H124" s="10" t="n"/>
      <c r="I124" s="24" t="n"/>
      <c r="J124" s="10" t="n"/>
      <c r="K124" s="6" t="n"/>
      <c r="L124" s="10" t="n"/>
      <c r="M124" s="25" t="n"/>
      <c r="N124" s="20">
        <f>IF($A124="","",SUMPRODUCT(MAX((LTask=$A124)*(LDate&lt;=AsOf)*LDate)))</f>
        <v/>
      </c>
      <c r="O124" s="20">
        <f>IF($A124="",0,MAX(N(K124),N124))</f>
        <v/>
      </c>
      <c r="P124" s="22">
        <f>IF($A124="","",COUNTIFS(LTask,$A124,LDate,"&lt;="&amp;AsOf,LDate,"&gt;0"))</f>
        <v/>
      </c>
      <c r="Q124" s="26">
        <f>IF($A124="",0,SUMIFS(LCost,LTask,$A124,LDate,"&lt;="&amp;AsOf,LDate,"&gt;0"))</f>
        <v/>
      </c>
      <c r="R124" s="21">
        <f>IF($A124="","",IF(I124&lt;&gt;"",I124,IF(P124&gt;0,Q124/P124,0)))</f>
        <v/>
      </c>
      <c r="S124" s="7">
        <f>IF(Z124=0,"",IF(D124="Seasonal",IF(Y124&gt;0,MIN(AB124,AC124),AB124),IF(O124=0,AsOf,IF(F124="Days",O124+E124,IF(F124="Weeks",O124+7*E124,IF(F124="Months",EDATE(O124,E124),EDATE(O124,12*E124)))))))</f>
        <v/>
      </c>
      <c r="T124" s="19">
        <f>IF(S124="","",S124-AsOf)</f>
        <v/>
      </c>
      <c r="U124" s="14">
        <f>IF($A124="","",IF(L124="No","Paused",IF(Z124=0,"Fix schedule",IF(AND(D124&lt;&gt;"Seasonal",O124=0),"Not logged yet",IF(T124&lt;0,"Overdue",IF(T124&lt;=DueSoon,"Due soon","Scheduled"))))))</f>
        <v/>
      </c>
      <c r="V124" s="27">
        <f>IF(OR(U124="Overdue",U124="Due soon",U124="Not logged yet"),S124+ROW()/100000,"")</f>
        <v/>
      </c>
      <c r="W124" s="28">
        <f>IF($A124="","",IF(COUNTIF(TName,$A124)&gt;1,"Duplicate task name",IF(AND(C124&lt;&gt;"",COUNTIF(AName,C124)=0),"Appliance not on Appliances",IF(AND(B124&lt;&gt;"",COUNTIF(Areas,B124)=0),"Area not on Settings list",""))))</f>
        <v/>
      </c>
      <c r="X124" s="22">
        <f>IF(G124="",0,IFERROR(MATCH(G124,Months,0),0))</f>
        <v/>
      </c>
      <c r="Y124" s="22">
        <f>IF(H124="",0,IFERROR(MATCH(H124,Months,0),0))</f>
        <v/>
      </c>
      <c r="Z124" s="22">
        <f>IF($A124="",0,IF(D124="Seasonal",IF(X124&gt;0,1,0),IF(AND(OR(D124="",D124="Interval"),ISNUMBER(E124),OR(F124="Days",F124="Weeks",F124="Months",F124="Years")),IF(E124&gt;=1,1,0),0)))</f>
        <v/>
      </c>
      <c r="AA124" s="7">
        <f>IF(O124&gt;0,O124,EOMONTH(AsOf,-2))</f>
        <v/>
      </c>
      <c r="AB124" s="7">
        <f>IF(OR(Z124=0,X124=0),"",DATE(YEAR(AA124)+(DATE(YEAR(AA124),X124-1,1)&lt;=AA124)+(DATE(YEAR(AA124)+1,X124-1,1)&lt;=AA124),X124+1,0))</f>
        <v/>
      </c>
      <c r="AC124" s="7">
        <f>IF(OR(Z124=0,Y124=0),"",DATE(YEAR(AA124)+(DATE(YEAR(AA124),Y124-1,1)&lt;=AA124)+(DATE(YEAR(AA124)+1,Y124-1,1)&lt;=AA124),Y124+1,0))</f>
        <v/>
      </c>
    </row>
    <row r="125">
      <c r="A125" s="10" t="n"/>
      <c r="B125" s="10" t="n"/>
      <c r="C125" s="10" t="n"/>
      <c r="D125" s="10" t="n"/>
      <c r="E125" s="8" t="n"/>
      <c r="F125" s="10" t="n"/>
      <c r="G125" s="10" t="n"/>
      <c r="H125" s="10" t="n"/>
      <c r="I125" s="24" t="n"/>
      <c r="J125" s="10" t="n"/>
      <c r="K125" s="6" t="n"/>
      <c r="L125" s="10" t="n"/>
      <c r="M125" s="25" t="n"/>
      <c r="N125" s="20">
        <f>IF($A125="","",SUMPRODUCT(MAX((LTask=$A125)*(LDate&lt;=AsOf)*LDate)))</f>
        <v/>
      </c>
      <c r="O125" s="20">
        <f>IF($A125="",0,MAX(N(K125),N125))</f>
        <v/>
      </c>
      <c r="P125" s="22">
        <f>IF($A125="","",COUNTIFS(LTask,$A125,LDate,"&lt;="&amp;AsOf,LDate,"&gt;0"))</f>
        <v/>
      </c>
      <c r="Q125" s="26">
        <f>IF($A125="",0,SUMIFS(LCost,LTask,$A125,LDate,"&lt;="&amp;AsOf,LDate,"&gt;0"))</f>
        <v/>
      </c>
      <c r="R125" s="21">
        <f>IF($A125="","",IF(I125&lt;&gt;"",I125,IF(P125&gt;0,Q125/P125,0)))</f>
        <v/>
      </c>
      <c r="S125" s="7">
        <f>IF(Z125=0,"",IF(D125="Seasonal",IF(Y125&gt;0,MIN(AB125,AC125),AB125),IF(O125=0,AsOf,IF(F125="Days",O125+E125,IF(F125="Weeks",O125+7*E125,IF(F125="Months",EDATE(O125,E125),EDATE(O125,12*E125)))))))</f>
        <v/>
      </c>
      <c r="T125" s="19">
        <f>IF(S125="","",S125-AsOf)</f>
        <v/>
      </c>
      <c r="U125" s="14">
        <f>IF($A125="","",IF(L125="No","Paused",IF(Z125=0,"Fix schedule",IF(AND(D125&lt;&gt;"Seasonal",O125=0),"Not logged yet",IF(T125&lt;0,"Overdue",IF(T125&lt;=DueSoon,"Due soon","Scheduled"))))))</f>
        <v/>
      </c>
      <c r="V125" s="27">
        <f>IF(OR(U125="Overdue",U125="Due soon",U125="Not logged yet"),S125+ROW()/100000,"")</f>
        <v/>
      </c>
      <c r="W125" s="28">
        <f>IF($A125="","",IF(COUNTIF(TName,$A125)&gt;1,"Duplicate task name",IF(AND(C125&lt;&gt;"",COUNTIF(AName,C125)=0),"Appliance not on Appliances",IF(AND(B125&lt;&gt;"",COUNTIF(Areas,B125)=0),"Area not on Settings list",""))))</f>
        <v/>
      </c>
      <c r="X125" s="22">
        <f>IF(G125="",0,IFERROR(MATCH(G125,Months,0),0))</f>
        <v/>
      </c>
      <c r="Y125" s="22">
        <f>IF(H125="",0,IFERROR(MATCH(H125,Months,0),0))</f>
        <v/>
      </c>
      <c r="Z125" s="22">
        <f>IF($A125="",0,IF(D125="Seasonal",IF(X125&gt;0,1,0),IF(AND(OR(D125="",D125="Interval"),ISNUMBER(E125),OR(F125="Days",F125="Weeks",F125="Months",F125="Years")),IF(E125&gt;=1,1,0),0)))</f>
        <v/>
      </c>
      <c r="AA125" s="7">
        <f>IF(O125&gt;0,O125,EOMONTH(AsOf,-2))</f>
        <v/>
      </c>
      <c r="AB125" s="7">
        <f>IF(OR(Z125=0,X125=0),"",DATE(YEAR(AA125)+(DATE(YEAR(AA125),X125-1,1)&lt;=AA125)+(DATE(YEAR(AA125)+1,X125-1,1)&lt;=AA125),X125+1,0))</f>
        <v/>
      </c>
      <c r="AC125" s="7">
        <f>IF(OR(Z125=0,Y125=0),"",DATE(YEAR(AA125)+(DATE(YEAR(AA125),Y125-1,1)&lt;=AA125)+(DATE(YEAR(AA125)+1,Y125-1,1)&lt;=AA125),Y125+1,0))</f>
        <v/>
      </c>
    </row>
    <row r="126">
      <c r="A126" s="10" t="n"/>
      <c r="B126" s="10" t="n"/>
      <c r="C126" s="10" t="n"/>
      <c r="D126" s="10" t="n"/>
      <c r="E126" s="8" t="n"/>
      <c r="F126" s="10" t="n"/>
      <c r="G126" s="10" t="n"/>
      <c r="H126" s="10" t="n"/>
      <c r="I126" s="24" t="n"/>
      <c r="J126" s="10" t="n"/>
      <c r="K126" s="6" t="n"/>
      <c r="L126" s="10" t="n"/>
      <c r="M126" s="25" t="n"/>
      <c r="N126" s="20">
        <f>IF($A126="","",SUMPRODUCT(MAX((LTask=$A126)*(LDate&lt;=AsOf)*LDate)))</f>
        <v/>
      </c>
      <c r="O126" s="20">
        <f>IF($A126="",0,MAX(N(K126),N126))</f>
        <v/>
      </c>
      <c r="P126" s="22">
        <f>IF($A126="","",COUNTIFS(LTask,$A126,LDate,"&lt;="&amp;AsOf,LDate,"&gt;0"))</f>
        <v/>
      </c>
      <c r="Q126" s="26">
        <f>IF($A126="",0,SUMIFS(LCost,LTask,$A126,LDate,"&lt;="&amp;AsOf,LDate,"&gt;0"))</f>
        <v/>
      </c>
      <c r="R126" s="21">
        <f>IF($A126="","",IF(I126&lt;&gt;"",I126,IF(P126&gt;0,Q126/P126,0)))</f>
        <v/>
      </c>
      <c r="S126" s="7">
        <f>IF(Z126=0,"",IF(D126="Seasonal",IF(Y126&gt;0,MIN(AB126,AC126),AB126),IF(O126=0,AsOf,IF(F126="Days",O126+E126,IF(F126="Weeks",O126+7*E126,IF(F126="Months",EDATE(O126,E126),EDATE(O126,12*E126)))))))</f>
        <v/>
      </c>
      <c r="T126" s="19">
        <f>IF(S126="","",S126-AsOf)</f>
        <v/>
      </c>
      <c r="U126" s="14">
        <f>IF($A126="","",IF(L126="No","Paused",IF(Z126=0,"Fix schedule",IF(AND(D126&lt;&gt;"Seasonal",O126=0),"Not logged yet",IF(T126&lt;0,"Overdue",IF(T126&lt;=DueSoon,"Due soon","Scheduled"))))))</f>
        <v/>
      </c>
      <c r="V126" s="27">
        <f>IF(OR(U126="Overdue",U126="Due soon",U126="Not logged yet"),S126+ROW()/100000,"")</f>
        <v/>
      </c>
      <c r="W126" s="28">
        <f>IF($A126="","",IF(COUNTIF(TName,$A126)&gt;1,"Duplicate task name",IF(AND(C126&lt;&gt;"",COUNTIF(AName,C126)=0),"Appliance not on Appliances",IF(AND(B126&lt;&gt;"",COUNTIF(Areas,B126)=0),"Area not on Settings list",""))))</f>
        <v/>
      </c>
      <c r="X126" s="22">
        <f>IF(G126="",0,IFERROR(MATCH(G126,Months,0),0))</f>
        <v/>
      </c>
      <c r="Y126" s="22">
        <f>IF(H126="",0,IFERROR(MATCH(H126,Months,0),0))</f>
        <v/>
      </c>
      <c r="Z126" s="22">
        <f>IF($A126="",0,IF(D126="Seasonal",IF(X126&gt;0,1,0),IF(AND(OR(D126="",D126="Interval"),ISNUMBER(E126),OR(F126="Days",F126="Weeks",F126="Months",F126="Years")),IF(E126&gt;=1,1,0),0)))</f>
        <v/>
      </c>
      <c r="AA126" s="7">
        <f>IF(O126&gt;0,O126,EOMONTH(AsOf,-2))</f>
        <v/>
      </c>
      <c r="AB126" s="7">
        <f>IF(OR(Z126=0,X126=0),"",DATE(YEAR(AA126)+(DATE(YEAR(AA126),X126-1,1)&lt;=AA126)+(DATE(YEAR(AA126)+1,X126-1,1)&lt;=AA126),X126+1,0))</f>
        <v/>
      </c>
      <c r="AC126" s="7">
        <f>IF(OR(Z126=0,Y126=0),"",DATE(YEAR(AA126)+(DATE(YEAR(AA126),Y126-1,1)&lt;=AA126)+(DATE(YEAR(AA126)+1,Y126-1,1)&lt;=AA126),Y126+1,0))</f>
        <v/>
      </c>
    </row>
    <row r="127">
      <c r="A127" s="10" t="n"/>
      <c r="B127" s="10" t="n"/>
      <c r="C127" s="10" t="n"/>
      <c r="D127" s="10" t="n"/>
      <c r="E127" s="8" t="n"/>
      <c r="F127" s="10" t="n"/>
      <c r="G127" s="10" t="n"/>
      <c r="H127" s="10" t="n"/>
      <c r="I127" s="24" t="n"/>
      <c r="J127" s="10" t="n"/>
      <c r="K127" s="6" t="n"/>
      <c r="L127" s="10" t="n"/>
      <c r="M127" s="25" t="n"/>
      <c r="N127" s="20">
        <f>IF($A127="","",SUMPRODUCT(MAX((LTask=$A127)*(LDate&lt;=AsOf)*LDate)))</f>
        <v/>
      </c>
      <c r="O127" s="20">
        <f>IF($A127="",0,MAX(N(K127),N127))</f>
        <v/>
      </c>
      <c r="P127" s="22">
        <f>IF($A127="","",COUNTIFS(LTask,$A127,LDate,"&lt;="&amp;AsOf,LDate,"&gt;0"))</f>
        <v/>
      </c>
      <c r="Q127" s="26">
        <f>IF($A127="",0,SUMIFS(LCost,LTask,$A127,LDate,"&lt;="&amp;AsOf,LDate,"&gt;0"))</f>
        <v/>
      </c>
      <c r="R127" s="21">
        <f>IF($A127="","",IF(I127&lt;&gt;"",I127,IF(P127&gt;0,Q127/P127,0)))</f>
        <v/>
      </c>
      <c r="S127" s="7">
        <f>IF(Z127=0,"",IF(D127="Seasonal",IF(Y127&gt;0,MIN(AB127,AC127),AB127),IF(O127=0,AsOf,IF(F127="Days",O127+E127,IF(F127="Weeks",O127+7*E127,IF(F127="Months",EDATE(O127,E127),EDATE(O127,12*E127)))))))</f>
        <v/>
      </c>
      <c r="T127" s="19">
        <f>IF(S127="","",S127-AsOf)</f>
        <v/>
      </c>
      <c r="U127" s="14">
        <f>IF($A127="","",IF(L127="No","Paused",IF(Z127=0,"Fix schedule",IF(AND(D127&lt;&gt;"Seasonal",O127=0),"Not logged yet",IF(T127&lt;0,"Overdue",IF(T127&lt;=DueSoon,"Due soon","Scheduled"))))))</f>
        <v/>
      </c>
      <c r="V127" s="27">
        <f>IF(OR(U127="Overdue",U127="Due soon",U127="Not logged yet"),S127+ROW()/100000,"")</f>
        <v/>
      </c>
      <c r="W127" s="28">
        <f>IF($A127="","",IF(COUNTIF(TName,$A127)&gt;1,"Duplicate task name",IF(AND(C127&lt;&gt;"",COUNTIF(AName,C127)=0),"Appliance not on Appliances",IF(AND(B127&lt;&gt;"",COUNTIF(Areas,B127)=0),"Area not on Settings list",""))))</f>
        <v/>
      </c>
      <c r="X127" s="22">
        <f>IF(G127="",0,IFERROR(MATCH(G127,Months,0),0))</f>
        <v/>
      </c>
      <c r="Y127" s="22">
        <f>IF(H127="",0,IFERROR(MATCH(H127,Months,0),0))</f>
        <v/>
      </c>
      <c r="Z127" s="22">
        <f>IF($A127="",0,IF(D127="Seasonal",IF(X127&gt;0,1,0),IF(AND(OR(D127="",D127="Interval"),ISNUMBER(E127),OR(F127="Days",F127="Weeks",F127="Months",F127="Years")),IF(E127&gt;=1,1,0),0)))</f>
        <v/>
      </c>
      <c r="AA127" s="7">
        <f>IF(O127&gt;0,O127,EOMONTH(AsOf,-2))</f>
        <v/>
      </c>
      <c r="AB127" s="7">
        <f>IF(OR(Z127=0,X127=0),"",DATE(YEAR(AA127)+(DATE(YEAR(AA127),X127-1,1)&lt;=AA127)+(DATE(YEAR(AA127)+1,X127-1,1)&lt;=AA127),X127+1,0))</f>
        <v/>
      </c>
      <c r="AC127" s="7">
        <f>IF(OR(Z127=0,Y127=0),"",DATE(YEAR(AA127)+(DATE(YEAR(AA127),Y127-1,1)&lt;=AA127)+(DATE(YEAR(AA127)+1,Y127-1,1)&lt;=AA127),Y127+1,0))</f>
        <v/>
      </c>
    </row>
    <row r="128">
      <c r="A128" s="10" t="n"/>
      <c r="B128" s="10" t="n"/>
      <c r="C128" s="10" t="n"/>
      <c r="D128" s="10" t="n"/>
      <c r="E128" s="8" t="n"/>
      <c r="F128" s="10" t="n"/>
      <c r="G128" s="10" t="n"/>
      <c r="H128" s="10" t="n"/>
      <c r="I128" s="24" t="n"/>
      <c r="J128" s="10" t="n"/>
      <c r="K128" s="6" t="n"/>
      <c r="L128" s="10" t="n"/>
      <c r="M128" s="25" t="n"/>
      <c r="N128" s="20">
        <f>IF($A128="","",SUMPRODUCT(MAX((LTask=$A128)*(LDate&lt;=AsOf)*LDate)))</f>
        <v/>
      </c>
      <c r="O128" s="20">
        <f>IF($A128="",0,MAX(N(K128),N128))</f>
        <v/>
      </c>
      <c r="P128" s="22">
        <f>IF($A128="","",COUNTIFS(LTask,$A128,LDate,"&lt;="&amp;AsOf,LDate,"&gt;0"))</f>
        <v/>
      </c>
      <c r="Q128" s="26">
        <f>IF($A128="",0,SUMIFS(LCost,LTask,$A128,LDate,"&lt;="&amp;AsOf,LDate,"&gt;0"))</f>
        <v/>
      </c>
      <c r="R128" s="21">
        <f>IF($A128="","",IF(I128&lt;&gt;"",I128,IF(P128&gt;0,Q128/P128,0)))</f>
        <v/>
      </c>
      <c r="S128" s="7">
        <f>IF(Z128=0,"",IF(D128="Seasonal",IF(Y128&gt;0,MIN(AB128,AC128),AB128),IF(O128=0,AsOf,IF(F128="Days",O128+E128,IF(F128="Weeks",O128+7*E128,IF(F128="Months",EDATE(O128,E128),EDATE(O128,12*E128)))))))</f>
        <v/>
      </c>
      <c r="T128" s="19">
        <f>IF(S128="","",S128-AsOf)</f>
        <v/>
      </c>
      <c r="U128" s="14">
        <f>IF($A128="","",IF(L128="No","Paused",IF(Z128=0,"Fix schedule",IF(AND(D128&lt;&gt;"Seasonal",O128=0),"Not logged yet",IF(T128&lt;0,"Overdue",IF(T128&lt;=DueSoon,"Due soon","Scheduled"))))))</f>
        <v/>
      </c>
      <c r="V128" s="27">
        <f>IF(OR(U128="Overdue",U128="Due soon",U128="Not logged yet"),S128+ROW()/100000,"")</f>
        <v/>
      </c>
      <c r="W128" s="28">
        <f>IF($A128="","",IF(COUNTIF(TName,$A128)&gt;1,"Duplicate task name",IF(AND(C128&lt;&gt;"",COUNTIF(AName,C128)=0),"Appliance not on Appliances",IF(AND(B128&lt;&gt;"",COUNTIF(Areas,B128)=0),"Area not on Settings list",""))))</f>
        <v/>
      </c>
      <c r="X128" s="22">
        <f>IF(G128="",0,IFERROR(MATCH(G128,Months,0),0))</f>
        <v/>
      </c>
      <c r="Y128" s="22">
        <f>IF(H128="",0,IFERROR(MATCH(H128,Months,0),0))</f>
        <v/>
      </c>
      <c r="Z128" s="22">
        <f>IF($A128="",0,IF(D128="Seasonal",IF(X128&gt;0,1,0),IF(AND(OR(D128="",D128="Interval"),ISNUMBER(E128),OR(F128="Days",F128="Weeks",F128="Months",F128="Years")),IF(E128&gt;=1,1,0),0)))</f>
        <v/>
      </c>
      <c r="AA128" s="7">
        <f>IF(O128&gt;0,O128,EOMONTH(AsOf,-2))</f>
        <v/>
      </c>
      <c r="AB128" s="7">
        <f>IF(OR(Z128=0,X128=0),"",DATE(YEAR(AA128)+(DATE(YEAR(AA128),X128-1,1)&lt;=AA128)+(DATE(YEAR(AA128)+1,X128-1,1)&lt;=AA128),X128+1,0))</f>
        <v/>
      </c>
      <c r="AC128" s="7">
        <f>IF(OR(Z128=0,Y128=0),"",DATE(YEAR(AA128)+(DATE(YEAR(AA128),Y128-1,1)&lt;=AA128)+(DATE(YEAR(AA128)+1,Y128-1,1)&lt;=AA128),Y128+1,0))</f>
        <v/>
      </c>
    </row>
    <row r="129">
      <c r="A129" s="10" t="n"/>
      <c r="B129" s="10" t="n"/>
      <c r="C129" s="10" t="n"/>
      <c r="D129" s="10" t="n"/>
      <c r="E129" s="8" t="n"/>
      <c r="F129" s="10" t="n"/>
      <c r="G129" s="10" t="n"/>
      <c r="H129" s="10" t="n"/>
      <c r="I129" s="24" t="n"/>
      <c r="J129" s="10" t="n"/>
      <c r="K129" s="6" t="n"/>
      <c r="L129" s="10" t="n"/>
      <c r="M129" s="25" t="n"/>
      <c r="N129" s="20">
        <f>IF($A129="","",SUMPRODUCT(MAX((LTask=$A129)*(LDate&lt;=AsOf)*LDate)))</f>
        <v/>
      </c>
      <c r="O129" s="20">
        <f>IF($A129="",0,MAX(N(K129),N129))</f>
        <v/>
      </c>
      <c r="P129" s="22">
        <f>IF($A129="","",COUNTIFS(LTask,$A129,LDate,"&lt;="&amp;AsOf,LDate,"&gt;0"))</f>
        <v/>
      </c>
      <c r="Q129" s="26">
        <f>IF($A129="",0,SUMIFS(LCost,LTask,$A129,LDate,"&lt;="&amp;AsOf,LDate,"&gt;0"))</f>
        <v/>
      </c>
      <c r="R129" s="21">
        <f>IF($A129="","",IF(I129&lt;&gt;"",I129,IF(P129&gt;0,Q129/P129,0)))</f>
        <v/>
      </c>
      <c r="S129" s="7">
        <f>IF(Z129=0,"",IF(D129="Seasonal",IF(Y129&gt;0,MIN(AB129,AC129),AB129),IF(O129=0,AsOf,IF(F129="Days",O129+E129,IF(F129="Weeks",O129+7*E129,IF(F129="Months",EDATE(O129,E129),EDATE(O129,12*E129)))))))</f>
        <v/>
      </c>
      <c r="T129" s="19">
        <f>IF(S129="","",S129-AsOf)</f>
        <v/>
      </c>
      <c r="U129" s="14">
        <f>IF($A129="","",IF(L129="No","Paused",IF(Z129=0,"Fix schedule",IF(AND(D129&lt;&gt;"Seasonal",O129=0),"Not logged yet",IF(T129&lt;0,"Overdue",IF(T129&lt;=DueSoon,"Due soon","Scheduled"))))))</f>
        <v/>
      </c>
      <c r="V129" s="27">
        <f>IF(OR(U129="Overdue",U129="Due soon",U129="Not logged yet"),S129+ROW()/100000,"")</f>
        <v/>
      </c>
      <c r="W129" s="28">
        <f>IF($A129="","",IF(COUNTIF(TName,$A129)&gt;1,"Duplicate task name",IF(AND(C129&lt;&gt;"",COUNTIF(AName,C129)=0),"Appliance not on Appliances",IF(AND(B129&lt;&gt;"",COUNTIF(Areas,B129)=0),"Area not on Settings list",""))))</f>
        <v/>
      </c>
      <c r="X129" s="22">
        <f>IF(G129="",0,IFERROR(MATCH(G129,Months,0),0))</f>
        <v/>
      </c>
      <c r="Y129" s="22">
        <f>IF(H129="",0,IFERROR(MATCH(H129,Months,0),0))</f>
        <v/>
      </c>
      <c r="Z129" s="22">
        <f>IF($A129="",0,IF(D129="Seasonal",IF(X129&gt;0,1,0),IF(AND(OR(D129="",D129="Interval"),ISNUMBER(E129),OR(F129="Days",F129="Weeks",F129="Months",F129="Years")),IF(E129&gt;=1,1,0),0)))</f>
        <v/>
      </c>
      <c r="AA129" s="7">
        <f>IF(O129&gt;0,O129,EOMONTH(AsOf,-2))</f>
        <v/>
      </c>
      <c r="AB129" s="7">
        <f>IF(OR(Z129=0,X129=0),"",DATE(YEAR(AA129)+(DATE(YEAR(AA129),X129-1,1)&lt;=AA129)+(DATE(YEAR(AA129)+1,X129-1,1)&lt;=AA129),X129+1,0))</f>
        <v/>
      </c>
      <c r="AC129" s="7">
        <f>IF(OR(Z129=0,Y129=0),"",DATE(YEAR(AA129)+(DATE(YEAR(AA129),Y129-1,1)&lt;=AA129)+(DATE(YEAR(AA129)+1,Y129-1,1)&lt;=AA129),Y129+1,0))</f>
        <v/>
      </c>
    </row>
    <row r="130">
      <c r="A130" s="10" t="n"/>
      <c r="B130" s="10" t="n"/>
      <c r="C130" s="10" t="n"/>
      <c r="D130" s="10" t="n"/>
      <c r="E130" s="8" t="n"/>
      <c r="F130" s="10" t="n"/>
      <c r="G130" s="10" t="n"/>
      <c r="H130" s="10" t="n"/>
      <c r="I130" s="24" t="n"/>
      <c r="J130" s="10" t="n"/>
      <c r="K130" s="6" t="n"/>
      <c r="L130" s="10" t="n"/>
      <c r="M130" s="25" t="n"/>
      <c r="N130" s="20">
        <f>IF($A130="","",SUMPRODUCT(MAX((LTask=$A130)*(LDate&lt;=AsOf)*LDate)))</f>
        <v/>
      </c>
      <c r="O130" s="20">
        <f>IF($A130="",0,MAX(N(K130),N130))</f>
        <v/>
      </c>
      <c r="P130" s="22">
        <f>IF($A130="","",COUNTIFS(LTask,$A130,LDate,"&lt;="&amp;AsOf,LDate,"&gt;0"))</f>
        <v/>
      </c>
      <c r="Q130" s="26">
        <f>IF($A130="",0,SUMIFS(LCost,LTask,$A130,LDate,"&lt;="&amp;AsOf,LDate,"&gt;0"))</f>
        <v/>
      </c>
      <c r="R130" s="21">
        <f>IF($A130="","",IF(I130&lt;&gt;"",I130,IF(P130&gt;0,Q130/P130,0)))</f>
        <v/>
      </c>
      <c r="S130" s="7">
        <f>IF(Z130=0,"",IF(D130="Seasonal",IF(Y130&gt;0,MIN(AB130,AC130),AB130),IF(O130=0,AsOf,IF(F130="Days",O130+E130,IF(F130="Weeks",O130+7*E130,IF(F130="Months",EDATE(O130,E130),EDATE(O130,12*E130)))))))</f>
        <v/>
      </c>
      <c r="T130" s="19">
        <f>IF(S130="","",S130-AsOf)</f>
        <v/>
      </c>
      <c r="U130" s="14">
        <f>IF($A130="","",IF(L130="No","Paused",IF(Z130=0,"Fix schedule",IF(AND(D130&lt;&gt;"Seasonal",O130=0),"Not logged yet",IF(T130&lt;0,"Overdue",IF(T130&lt;=DueSoon,"Due soon","Scheduled"))))))</f>
        <v/>
      </c>
      <c r="V130" s="27">
        <f>IF(OR(U130="Overdue",U130="Due soon",U130="Not logged yet"),S130+ROW()/100000,"")</f>
        <v/>
      </c>
      <c r="W130" s="28">
        <f>IF($A130="","",IF(COUNTIF(TName,$A130)&gt;1,"Duplicate task name",IF(AND(C130&lt;&gt;"",COUNTIF(AName,C130)=0),"Appliance not on Appliances",IF(AND(B130&lt;&gt;"",COUNTIF(Areas,B130)=0),"Area not on Settings list",""))))</f>
        <v/>
      </c>
      <c r="X130" s="22">
        <f>IF(G130="",0,IFERROR(MATCH(G130,Months,0),0))</f>
        <v/>
      </c>
      <c r="Y130" s="22">
        <f>IF(H130="",0,IFERROR(MATCH(H130,Months,0),0))</f>
        <v/>
      </c>
      <c r="Z130" s="22">
        <f>IF($A130="",0,IF(D130="Seasonal",IF(X130&gt;0,1,0),IF(AND(OR(D130="",D130="Interval"),ISNUMBER(E130),OR(F130="Days",F130="Weeks",F130="Months",F130="Years")),IF(E130&gt;=1,1,0),0)))</f>
        <v/>
      </c>
      <c r="AA130" s="7">
        <f>IF(O130&gt;0,O130,EOMONTH(AsOf,-2))</f>
        <v/>
      </c>
      <c r="AB130" s="7">
        <f>IF(OR(Z130=0,X130=0),"",DATE(YEAR(AA130)+(DATE(YEAR(AA130),X130-1,1)&lt;=AA130)+(DATE(YEAR(AA130)+1,X130-1,1)&lt;=AA130),X130+1,0))</f>
        <v/>
      </c>
      <c r="AC130" s="7">
        <f>IF(OR(Z130=0,Y130=0),"",DATE(YEAR(AA130)+(DATE(YEAR(AA130),Y130-1,1)&lt;=AA130)+(DATE(YEAR(AA130)+1,Y130-1,1)&lt;=AA130),Y130+1,0))</f>
        <v/>
      </c>
    </row>
    <row r="131">
      <c r="A131" s="10" t="n"/>
      <c r="B131" s="10" t="n"/>
      <c r="C131" s="10" t="n"/>
      <c r="D131" s="10" t="n"/>
      <c r="E131" s="8" t="n"/>
      <c r="F131" s="10" t="n"/>
      <c r="G131" s="10" t="n"/>
      <c r="H131" s="10" t="n"/>
      <c r="I131" s="24" t="n"/>
      <c r="J131" s="10" t="n"/>
      <c r="K131" s="6" t="n"/>
      <c r="L131" s="10" t="n"/>
      <c r="M131" s="25" t="n"/>
      <c r="N131" s="20">
        <f>IF($A131="","",SUMPRODUCT(MAX((LTask=$A131)*(LDate&lt;=AsOf)*LDate)))</f>
        <v/>
      </c>
      <c r="O131" s="20">
        <f>IF($A131="",0,MAX(N(K131),N131))</f>
        <v/>
      </c>
      <c r="P131" s="22">
        <f>IF($A131="","",COUNTIFS(LTask,$A131,LDate,"&lt;="&amp;AsOf,LDate,"&gt;0"))</f>
        <v/>
      </c>
      <c r="Q131" s="26">
        <f>IF($A131="",0,SUMIFS(LCost,LTask,$A131,LDate,"&lt;="&amp;AsOf,LDate,"&gt;0"))</f>
        <v/>
      </c>
      <c r="R131" s="21">
        <f>IF($A131="","",IF(I131&lt;&gt;"",I131,IF(P131&gt;0,Q131/P131,0)))</f>
        <v/>
      </c>
      <c r="S131" s="7">
        <f>IF(Z131=0,"",IF(D131="Seasonal",IF(Y131&gt;0,MIN(AB131,AC131),AB131),IF(O131=0,AsOf,IF(F131="Days",O131+E131,IF(F131="Weeks",O131+7*E131,IF(F131="Months",EDATE(O131,E131),EDATE(O131,12*E131)))))))</f>
        <v/>
      </c>
      <c r="T131" s="19">
        <f>IF(S131="","",S131-AsOf)</f>
        <v/>
      </c>
      <c r="U131" s="14">
        <f>IF($A131="","",IF(L131="No","Paused",IF(Z131=0,"Fix schedule",IF(AND(D131&lt;&gt;"Seasonal",O131=0),"Not logged yet",IF(T131&lt;0,"Overdue",IF(T131&lt;=DueSoon,"Due soon","Scheduled"))))))</f>
        <v/>
      </c>
      <c r="V131" s="27">
        <f>IF(OR(U131="Overdue",U131="Due soon",U131="Not logged yet"),S131+ROW()/100000,"")</f>
        <v/>
      </c>
      <c r="W131" s="28">
        <f>IF($A131="","",IF(COUNTIF(TName,$A131)&gt;1,"Duplicate task name",IF(AND(C131&lt;&gt;"",COUNTIF(AName,C131)=0),"Appliance not on Appliances",IF(AND(B131&lt;&gt;"",COUNTIF(Areas,B131)=0),"Area not on Settings list",""))))</f>
        <v/>
      </c>
      <c r="X131" s="22">
        <f>IF(G131="",0,IFERROR(MATCH(G131,Months,0),0))</f>
        <v/>
      </c>
      <c r="Y131" s="22">
        <f>IF(H131="",0,IFERROR(MATCH(H131,Months,0),0))</f>
        <v/>
      </c>
      <c r="Z131" s="22">
        <f>IF($A131="",0,IF(D131="Seasonal",IF(X131&gt;0,1,0),IF(AND(OR(D131="",D131="Interval"),ISNUMBER(E131),OR(F131="Days",F131="Weeks",F131="Months",F131="Years")),IF(E131&gt;=1,1,0),0)))</f>
        <v/>
      </c>
      <c r="AA131" s="7">
        <f>IF(O131&gt;0,O131,EOMONTH(AsOf,-2))</f>
        <v/>
      </c>
      <c r="AB131" s="7">
        <f>IF(OR(Z131=0,X131=0),"",DATE(YEAR(AA131)+(DATE(YEAR(AA131),X131-1,1)&lt;=AA131)+(DATE(YEAR(AA131)+1,X131-1,1)&lt;=AA131),X131+1,0))</f>
        <v/>
      </c>
      <c r="AC131" s="7">
        <f>IF(OR(Z131=0,Y131=0),"",DATE(YEAR(AA131)+(DATE(YEAR(AA131),Y131-1,1)&lt;=AA131)+(DATE(YEAR(AA131)+1,Y131-1,1)&lt;=AA131),Y131+1,0))</f>
        <v/>
      </c>
    </row>
    <row r="132">
      <c r="A132" s="10" t="n"/>
      <c r="B132" s="10" t="n"/>
      <c r="C132" s="10" t="n"/>
      <c r="D132" s="10" t="n"/>
      <c r="E132" s="8" t="n"/>
      <c r="F132" s="10" t="n"/>
      <c r="G132" s="10" t="n"/>
      <c r="H132" s="10" t="n"/>
      <c r="I132" s="24" t="n"/>
      <c r="J132" s="10" t="n"/>
      <c r="K132" s="6" t="n"/>
      <c r="L132" s="10" t="n"/>
      <c r="M132" s="25" t="n"/>
      <c r="N132" s="20">
        <f>IF($A132="","",SUMPRODUCT(MAX((LTask=$A132)*(LDate&lt;=AsOf)*LDate)))</f>
        <v/>
      </c>
      <c r="O132" s="20">
        <f>IF($A132="",0,MAX(N(K132),N132))</f>
        <v/>
      </c>
      <c r="P132" s="22">
        <f>IF($A132="","",COUNTIFS(LTask,$A132,LDate,"&lt;="&amp;AsOf,LDate,"&gt;0"))</f>
        <v/>
      </c>
      <c r="Q132" s="26">
        <f>IF($A132="",0,SUMIFS(LCost,LTask,$A132,LDate,"&lt;="&amp;AsOf,LDate,"&gt;0"))</f>
        <v/>
      </c>
      <c r="R132" s="21">
        <f>IF($A132="","",IF(I132&lt;&gt;"",I132,IF(P132&gt;0,Q132/P132,0)))</f>
        <v/>
      </c>
      <c r="S132" s="7">
        <f>IF(Z132=0,"",IF(D132="Seasonal",IF(Y132&gt;0,MIN(AB132,AC132),AB132),IF(O132=0,AsOf,IF(F132="Days",O132+E132,IF(F132="Weeks",O132+7*E132,IF(F132="Months",EDATE(O132,E132),EDATE(O132,12*E132)))))))</f>
        <v/>
      </c>
      <c r="T132" s="19">
        <f>IF(S132="","",S132-AsOf)</f>
        <v/>
      </c>
      <c r="U132" s="14">
        <f>IF($A132="","",IF(L132="No","Paused",IF(Z132=0,"Fix schedule",IF(AND(D132&lt;&gt;"Seasonal",O132=0),"Not logged yet",IF(T132&lt;0,"Overdue",IF(T132&lt;=DueSoon,"Due soon","Scheduled"))))))</f>
        <v/>
      </c>
      <c r="V132" s="27">
        <f>IF(OR(U132="Overdue",U132="Due soon",U132="Not logged yet"),S132+ROW()/100000,"")</f>
        <v/>
      </c>
      <c r="W132" s="28">
        <f>IF($A132="","",IF(COUNTIF(TName,$A132)&gt;1,"Duplicate task name",IF(AND(C132&lt;&gt;"",COUNTIF(AName,C132)=0),"Appliance not on Appliances",IF(AND(B132&lt;&gt;"",COUNTIF(Areas,B132)=0),"Area not on Settings list",""))))</f>
        <v/>
      </c>
      <c r="X132" s="22">
        <f>IF(G132="",0,IFERROR(MATCH(G132,Months,0),0))</f>
        <v/>
      </c>
      <c r="Y132" s="22">
        <f>IF(H132="",0,IFERROR(MATCH(H132,Months,0),0))</f>
        <v/>
      </c>
      <c r="Z132" s="22">
        <f>IF($A132="",0,IF(D132="Seasonal",IF(X132&gt;0,1,0),IF(AND(OR(D132="",D132="Interval"),ISNUMBER(E132),OR(F132="Days",F132="Weeks",F132="Months",F132="Years")),IF(E132&gt;=1,1,0),0)))</f>
        <v/>
      </c>
      <c r="AA132" s="7">
        <f>IF(O132&gt;0,O132,EOMONTH(AsOf,-2))</f>
        <v/>
      </c>
      <c r="AB132" s="7">
        <f>IF(OR(Z132=0,X132=0),"",DATE(YEAR(AA132)+(DATE(YEAR(AA132),X132-1,1)&lt;=AA132)+(DATE(YEAR(AA132)+1,X132-1,1)&lt;=AA132),X132+1,0))</f>
        <v/>
      </c>
      <c r="AC132" s="7">
        <f>IF(OR(Z132=0,Y132=0),"",DATE(YEAR(AA132)+(DATE(YEAR(AA132),Y132-1,1)&lt;=AA132)+(DATE(YEAR(AA132)+1,Y132-1,1)&lt;=AA132),Y132+1,0))</f>
        <v/>
      </c>
    </row>
    <row r="133">
      <c r="A133" s="10" t="n"/>
      <c r="B133" s="10" t="n"/>
      <c r="C133" s="10" t="n"/>
      <c r="D133" s="10" t="n"/>
      <c r="E133" s="8" t="n"/>
      <c r="F133" s="10" t="n"/>
      <c r="G133" s="10" t="n"/>
      <c r="H133" s="10" t="n"/>
      <c r="I133" s="24" t="n"/>
      <c r="J133" s="10" t="n"/>
      <c r="K133" s="6" t="n"/>
      <c r="L133" s="10" t="n"/>
      <c r="M133" s="25" t="n"/>
      <c r="N133" s="20">
        <f>IF($A133="","",SUMPRODUCT(MAX((LTask=$A133)*(LDate&lt;=AsOf)*LDate)))</f>
        <v/>
      </c>
      <c r="O133" s="20">
        <f>IF($A133="",0,MAX(N(K133),N133))</f>
        <v/>
      </c>
      <c r="P133" s="22">
        <f>IF($A133="","",COUNTIFS(LTask,$A133,LDate,"&lt;="&amp;AsOf,LDate,"&gt;0"))</f>
        <v/>
      </c>
      <c r="Q133" s="26">
        <f>IF($A133="",0,SUMIFS(LCost,LTask,$A133,LDate,"&lt;="&amp;AsOf,LDate,"&gt;0"))</f>
        <v/>
      </c>
      <c r="R133" s="21">
        <f>IF($A133="","",IF(I133&lt;&gt;"",I133,IF(P133&gt;0,Q133/P133,0)))</f>
        <v/>
      </c>
      <c r="S133" s="7">
        <f>IF(Z133=0,"",IF(D133="Seasonal",IF(Y133&gt;0,MIN(AB133,AC133),AB133),IF(O133=0,AsOf,IF(F133="Days",O133+E133,IF(F133="Weeks",O133+7*E133,IF(F133="Months",EDATE(O133,E133),EDATE(O133,12*E133)))))))</f>
        <v/>
      </c>
      <c r="T133" s="19">
        <f>IF(S133="","",S133-AsOf)</f>
        <v/>
      </c>
      <c r="U133" s="14">
        <f>IF($A133="","",IF(L133="No","Paused",IF(Z133=0,"Fix schedule",IF(AND(D133&lt;&gt;"Seasonal",O133=0),"Not logged yet",IF(T133&lt;0,"Overdue",IF(T133&lt;=DueSoon,"Due soon","Scheduled"))))))</f>
        <v/>
      </c>
      <c r="V133" s="27">
        <f>IF(OR(U133="Overdue",U133="Due soon",U133="Not logged yet"),S133+ROW()/100000,"")</f>
        <v/>
      </c>
      <c r="W133" s="28">
        <f>IF($A133="","",IF(COUNTIF(TName,$A133)&gt;1,"Duplicate task name",IF(AND(C133&lt;&gt;"",COUNTIF(AName,C133)=0),"Appliance not on Appliances",IF(AND(B133&lt;&gt;"",COUNTIF(Areas,B133)=0),"Area not on Settings list",""))))</f>
        <v/>
      </c>
      <c r="X133" s="22">
        <f>IF(G133="",0,IFERROR(MATCH(G133,Months,0),0))</f>
        <v/>
      </c>
      <c r="Y133" s="22">
        <f>IF(H133="",0,IFERROR(MATCH(H133,Months,0),0))</f>
        <v/>
      </c>
      <c r="Z133" s="22">
        <f>IF($A133="",0,IF(D133="Seasonal",IF(X133&gt;0,1,0),IF(AND(OR(D133="",D133="Interval"),ISNUMBER(E133),OR(F133="Days",F133="Weeks",F133="Months",F133="Years")),IF(E133&gt;=1,1,0),0)))</f>
        <v/>
      </c>
      <c r="AA133" s="7">
        <f>IF(O133&gt;0,O133,EOMONTH(AsOf,-2))</f>
        <v/>
      </c>
      <c r="AB133" s="7">
        <f>IF(OR(Z133=0,X133=0),"",DATE(YEAR(AA133)+(DATE(YEAR(AA133),X133-1,1)&lt;=AA133)+(DATE(YEAR(AA133)+1,X133-1,1)&lt;=AA133),X133+1,0))</f>
        <v/>
      </c>
      <c r="AC133" s="7">
        <f>IF(OR(Z133=0,Y133=0),"",DATE(YEAR(AA133)+(DATE(YEAR(AA133),Y133-1,1)&lt;=AA133)+(DATE(YEAR(AA133)+1,Y133-1,1)&lt;=AA133),Y133+1,0))</f>
        <v/>
      </c>
    </row>
    <row r="134">
      <c r="A134" s="10" t="n"/>
      <c r="B134" s="10" t="n"/>
      <c r="C134" s="10" t="n"/>
      <c r="D134" s="10" t="n"/>
      <c r="E134" s="8" t="n"/>
      <c r="F134" s="10" t="n"/>
      <c r="G134" s="10" t="n"/>
      <c r="H134" s="10" t="n"/>
      <c r="I134" s="24" t="n"/>
      <c r="J134" s="10" t="n"/>
      <c r="K134" s="6" t="n"/>
      <c r="L134" s="10" t="n"/>
      <c r="M134" s="25" t="n"/>
      <c r="N134" s="20">
        <f>IF($A134="","",SUMPRODUCT(MAX((LTask=$A134)*(LDate&lt;=AsOf)*LDate)))</f>
        <v/>
      </c>
      <c r="O134" s="20">
        <f>IF($A134="",0,MAX(N(K134),N134))</f>
        <v/>
      </c>
      <c r="P134" s="22">
        <f>IF($A134="","",COUNTIFS(LTask,$A134,LDate,"&lt;="&amp;AsOf,LDate,"&gt;0"))</f>
        <v/>
      </c>
      <c r="Q134" s="26">
        <f>IF($A134="",0,SUMIFS(LCost,LTask,$A134,LDate,"&lt;="&amp;AsOf,LDate,"&gt;0"))</f>
        <v/>
      </c>
      <c r="R134" s="21">
        <f>IF($A134="","",IF(I134&lt;&gt;"",I134,IF(P134&gt;0,Q134/P134,0)))</f>
        <v/>
      </c>
      <c r="S134" s="7">
        <f>IF(Z134=0,"",IF(D134="Seasonal",IF(Y134&gt;0,MIN(AB134,AC134),AB134),IF(O134=0,AsOf,IF(F134="Days",O134+E134,IF(F134="Weeks",O134+7*E134,IF(F134="Months",EDATE(O134,E134),EDATE(O134,12*E134)))))))</f>
        <v/>
      </c>
      <c r="T134" s="19">
        <f>IF(S134="","",S134-AsOf)</f>
        <v/>
      </c>
      <c r="U134" s="14">
        <f>IF($A134="","",IF(L134="No","Paused",IF(Z134=0,"Fix schedule",IF(AND(D134&lt;&gt;"Seasonal",O134=0),"Not logged yet",IF(T134&lt;0,"Overdue",IF(T134&lt;=DueSoon,"Due soon","Scheduled"))))))</f>
        <v/>
      </c>
      <c r="V134" s="27">
        <f>IF(OR(U134="Overdue",U134="Due soon",U134="Not logged yet"),S134+ROW()/100000,"")</f>
        <v/>
      </c>
      <c r="W134" s="28">
        <f>IF($A134="","",IF(COUNTIF(TName,$A134)&gt;1,"Duplicate task name",IF(AND(C134&lt;&gt;"",COUNTIF(AName,C134)=0),"Appliance not on Appliances",IF(AND(B134&lt;&gt;"",COUNTIF(Areas,B134)=0),"Area not on Settings list",""))))</f>
        <v/>
      </c>
      <c r="X134" s="22">
        <f>IF(G134="",0,IFERROR(MATCH(G134,Months,0),0))</f>
        <v/>
      </c>
      <c r="Y134" s="22">
        <f>IF(H134="",0,IFERROR(MATCH(H134,Months,0),0))</f>
        <v/>
      </c>
      <c r="Z134" s="22">
        <f>IF($A134="",0,IF(D134="Seasonal",IF(X134&gt;0,1,0),IF(AND(OR(D134="",D134="Interval"),ISNUMBER(E134),OR(F134="Days",F134="Weeks",F134="Months",F134="Years")),IF(E134&gt;=1,1,0),0)))</f>
        <v/>
      </c>
      <c r="AA134" s="7">
        <f>IF(O134&gt;0,O134,EOMONTH(AsOf,-2))</f>
        <v/>
      </c>
      <c r="AB134" s="7">
        <f>IF(OR(Z134=0,X134=0),"",DATE(YEAR(AA134)+(DATE(YEAR(AA134),X134-1,1)&lt;=AA134)+(DATE(YEAR(AA134)+1,X134-1,1)&lt;=AA134),X134+1,0))</f>
        <v/>
      </c>
      <c r="AC134" s="7">
        <f>IF(OR(Z134=0,Y134=0),"",DATE(YEAR(AA134)+(DATE(YEAR(AA134),Y134-1,1)&lt;=AA134)+(DATE(YEAR(AA134)+1,Y134-1,1)&lt;=AA134),Y134+1,0))</f>
        <v/>
      </c>
    </row>
    <row r="135">
      <c r="A135" s="10" t="n"/>
      <c r="B135" s="10" t="n"/>
      <c r="C135" s="10" t="n"/>
      <c r="D135" s="10" t="n"/>
      <c r="E135" s="8" t="n"/>
      <c r="F135" s="10" t="n"/>
      <c r="G135" s="10" t="n"/>
      <c r="H135" s="10" t="n"/>
      <c r="I135" s="24" t="n"/>
      <c r="J135" s="10" t="n"/>
      <c r="K135" s="6" t="n"/>
      <c r="L135" s="10" t="n"/>
      <c r="M135" s="25" t="n"/>
      <c r="N135" s="20">
        <f>IF($A135="","",SUMPRODUCT(MAX((LTask=$A135)*(LDate&lt;=AsOf)*LDate)))</f>
        <v/>
      </c>
      <c r="O135" s="20">
        <f>IF($A135="",0,MAX(N(K135),N135))</f>
        <v/>
      </c>
      <c r="P135" s="22">
        <f>IF($A135="","",COUNTIFS(LTask,$A135,LDate,"&lt;="&amp;AsOf,LDate,"&gt;0"))</f>
        <v/>
      </c>
      <c r="Q135" s="26">
        <f>IF($A135="",0,SUMIFS(LCost,LTask,$A135,LDate,"&lt;="&amp;AsOf,LDate,"&gt;0"))</f>
        <v/>
      </c>
      <c r="R135" s="21">
        <f>IF($A135="","",IF(I135&lt;&gt;"",I135,IF(P135&gt;0,Q135/P135,0)))</f>
        <v/>
      </c>
      <c r="S135" s="7">
        <f>IF(Z135=0,"",IF(D135="Seasonal",IF(Y135&gt;0,MIN(AB135,AC135),AB135),IF(O135=0,AsOf,IF(F135="Days",O135+E135,IF(F135="Weeks",O135+7*E135,IF(F135="Months",EDATE(O135,E135),EDATE(O135,12*E135)))))))</f>
        <v/>
      </c>
      <c r="T135" s="19">
        <f>IF(S135="","",S135-AsOf)</f>
        <v/>
      </c>
      <c r="U135" s="14">
        <f>IF($A135="","",IF(L135="No","Paused",IF(Z135=0,"Fix schedule",IF(AND(D135&lt;&gt;"Seasonal",O135=0),"Not logged yet",IF(T135&lt;0,"Overdue",IF(T135&lt;=DueSoon,"Due soon","Scheduled"))))))</f>
        <v/>
      </c>
      <c r="V135" s="27">
        <f>IF(OR(U135="Overdue",U135="Due soon",U135="Not logged yet"),S135+ROW()/100000,"")</f>
        <v/>
      </c>
      <c r="W135" s="28">
        <f>IF($A135="","",IF(COUNTIF(TName,$A135)&gt;1,"Duplicate task name",IF(AND(C135&lt;&gt;"",COUNTIF(AName,C135)=0),"Appliance not on Appliances",IF(AND(B135&lt;&gt;"",COUNTIF(Areas,B135)=0),"Area not on Settings list",""))))</f>
        <v/>
      </c>
      <c r="X135" s="22">
        <f>IF(G135="",0,IFERROR(MATCH(G135,Months,0),0))</f>
        <v/>
      </c>
      <c r="Y135" s="22">
        <f>IF(H135="",0,IFERROR(MATCH(H135,Months,0),0))</f>
        <v/>
      </c>
      <c r="Z135" s="22">
        <f>IF($A135="",0,IF(D135="Seasonal",IF(X135&gt;0,1,0),IF(AND(OR(D135="",D135="Interval"),ISNUMBER(E135),OR(F135="Days",F135="Weeks",F135="Months",F135="Years")),IF(E135&gt;=1,1,0),0)))</f>
        <v/>
      </c>
      <c r="AA135" s="7">
        <f>IF(O135&gt;0,O135,EOMONTH(AsOf,-2))</f>
        <v/>
      </c>
      <c r="AB135" s="7">
        <f>IF(OR(Z135=0,X135=0),"",DATE(YEAR(AA135)+(DATE(YEAR(AA135),X135-1,1)&lt;=AA135)+(DATE(YEAR(AA135)+1,X135-1,1)&lt;=AA135),X135+1,0))</f>
        <v/>
      </c>
      <c r="AC135" s="7">
        <f>IF(OR(Z135=0,Y135=0),"",DATE(YEAR(AA135)+(DATE(YEAR(AA135),Y135-1,1)&lt;=AA135)+(DATE(YEAR(AA135)+1,Y135-1,1)&lt;=AA135),Y135+1,0))</f>
        <v/>
      </c>
    </row>
    <row r="136">
      <c r="A136" s="10" t="n"/>
      <c r="B136" s="10" t="n"/>
      <c r="C136" s="10" t="n"/>
      <c r="D136" s="10" t="n"/>
      <c r="E136" s="8" t="n"/>
      <c r="F136" s="10" t="n"/>
      <c r="G136" s="10" t="n"/>
      <c r="H136" s="10" t="n"/>
      <c r="I136" s="24" t="n"/>
      <c r="J136" s="10" t="n"/>
      <c r="K136" s="6" t="n"/>
      <c r="L136" s="10" t="n"/>
      <c r="M136" s="25" t="n"/>
      <c r="N136" s="20">
        <f>IF($A136="","",SUMPRODUCT(MAX((LTask=$A136)*(LDate&lt;=AsOf)*LDate)))</f>
        <v/>
      </c>
      <c r="O136" s="20">
        <f>IF($A136="",0,MAX(N(K136),N136))</f>
        <v/>
      </c>
      <c r="P136" s="22">
        <f>IF($A136="","",COUNTIFS(LTask,$A136,LDate,"&lt;="&amp;AsOf,LDate,"&gt;0"))</f>
        <v/>
      </c>
      <c r="Q136" s="26">
        <f>IF($A136="",0,SUMIFS(LCost,LTask,$A136,LDate,"&lt;="&amp;AsOf,LDate,"&gt;0"))</f>
        <v/>
      </c>
      <c r="R136" s="21">
        <f>IF($A136="","",IF(I136&lt;&gt;"",I136,IF(P136&gt;0,Q136/P136,0)))</f>
        <v/>
      </c>
      <c r="S136" s="7">
        <f>IF(Z136=0,"",IF(D136="Seasonal",IF(Y136&gt;0,MIN(AB136,AC136),AB136),IF(O136=0,AsOf,IF(F136="Days",O136+E136,IF(F136="Weeks",O136+7*E136,IF(F136="Months",EDATE(O136,E136),EDATE(O136,12*E136)))))))</f>
        <v/>
      </c>
      <c r="T136" s="19">
        <f>IF(S136="","",S136-AsOf)</f>
        <v/>
      </c>
      <c r="U136" s="14">
        <f>IF($A136="","",IF(L136="No","Paused",IF(Z136=0,"Fix schedule",IF(AND(D136&lt;&gt;"Seasonal",O136=0),"Not logged yet",IF(T136&lt;0,"Overdue",IF(T136&lt;=DueSoon,"Due soon","Scheduled"))))))</f>
        <v/>
      </c>
      <c r="V136" s="27">
        <f>IF(OR(U136="Overdue",U136="Due soon",U136="Not logged yet"),S136+ROW()/100000,"")</f>
        <v/>
      </c>
      <c r="W136" s="28">
        <f>IF($A136="","",IF(COUNTIF(TName,$A136)&gt;1,"Duplicate task name",IF(AND(C136&lt;&gt;"",COUNTIF(AName,C136)=0),"Appliance not on Appliances",IF(AND(B136&lt;&gt;"",COUNTIF(Areas,B136)=0),"Area not on Settings list",""))))</f>
        <v/>
      </c>
      <c r="X136" s="22">
        <f>IF(G136="",0,IFERROR(MATCH(G136,Months,0),0))</f>
        <v/>
      </c>
      <c r="Y136" s="22">
        <f>IF(H136="",0,IFERROR(MATCH(H136,Months,0),0))</f>
        <v/>
      </c>
      <c r="Z136" s="22">
        <f>IF($A136="",0,IF(D136="Seasonal",IF(X136&gt;0,1,0),IF(AND(OR(D136="",D136="Interval"),ISNUMBER(E136),OR(F136="Days",F136="Weeks",F136="Months",F136="Years")),IF(E136&gt;=1,1,0),0)))</f>
        <v/>
      </c>
      <c r="AA136" s="7">
        <f>IF(O136&gt;0,O136,EOMONTH(AsOf,-2))</f>
        <v/>
      </c>
      <c r="AB136" s="7">
        <f>IF(OR(Z136=0,X136=0),"",DATE(YEAR(AA136)+(DATE(YEAR(AA136),X136-1,1)&lt;=AA136)+(DATE(YEAR(AA136)+1,X136-1,1)&lt;=AA136),X136+1,0))</f>
        <v/>
      </c>
      <c r="AC136" s="7">
        <f>IF(OR(Z136=0,Y136=0),"",DATE(YEAR(AA136)+(DATE(YEAR(AA136),Y136-1,1)&lt;=AA136)+(DATE(YEAR(AA136)+1,Y136-1,1)&lt;=AA136),Y136+1,0))</f>
        <v/>
      </c>
    </row>
    <row r="137">
      <c r="A137" s="10" t="n"/>
      <c r="B137" s="10" t="n"/>
      <c r="C137" s="10" t="n"/>
      <c r="D137" s="10" t="n"/>
      <c r="E137" s="8" t="n"/>
      <c r="F137" s="10" t="n"/>
      <c r="G137" s="10" t="n"/>
      <c r="H137" s="10" t="n"/>
      <c r="I137" s="24" t="n"/>
      <c r="J137" s="10" t="n"/>
      <c r="K137" s="6" t="n"/>
      <c r="L137" s="10" t="n"/>
      <c r="M137" s="25" t="n"/>
      <c r="N137" s="20">
        <f>IF($A137="","",SUMPRODUCT(MAX((LTask=$A137)*(LDate&lt;=AsOf)*LDate)))</f>
        <v/>
      </c>
      <c r="O137" s="20">
        <f>IF($A137="",0,MAX(N(K137),N137))</f>
        <v/>
      </c>
      <c r="P137" s="22">
        <f>IF($A137="","",COUNTIFS(LTask,$A137,LDate,"&lt;="&amp;AsOf,LDate,"&gt;0"))</f>
        <v/>
      </c>
      <c r="Q137" s="26">
        <f>IF($A137="",0,SUMIFS(LCost,LTask,$A137,LDate,"&lt;="&amp;AsOf,LDate,"&gt;0"))</f>
        <v/>
      </c>
      <c r="R137" s="21">
        <f>IF($A137="","",IF(I137&lt;&gt;"",I137,IF(P137&gt;0,Q137/P137,0)))</f>
        <v/>
      </c>
      <c r="S137" s="7">
        <f>IF(Z137=0,"",IF(D137="Seasonal",IF(Y137&gt;0,MIN(AB137,AC137),AB137),IF(O137=0,AsOf,IF(F137="Days",O137+E137,IF(F137="Weeks",O137+7*E137,IF(F137="Months",EDATE(O137,E137),EDATE(O137,12*E137)))))))</f>
        <v/>
      </c>
      <c r="T137" s="19">
        <f>IF(S137="","",S137-AsOf)</f>
        <v/>
      </c>
      <c r="U137" s="14">
        <f>IF($A137="","",IF(L137="No","Paused",IF(Z137=0,"Fix schedule",IF(AND(D137&lt;&gt;"Seasonal",O137=0),"Not logged yet",IF(T137&lt;0,"Overdue",IF(T137&lt;=DueSoon,"Due soon","Scheduled"))))))</f>
        <v/>
      </c>
      <c r="V137" s="27">
        <f>IF(OR(U137="Overdue",U137="Due soon",U137="Not logged yet"),S137+ROW()/100000,"")</f>
        <v/>
      </c>
      <c r="W137" s="28">
        <f>IF($A137="","",IF(COUNTIF(TName,$A137)&gt;1,"Duplicate task name",IF(AND(C137&lt;&gt;"",COUNTIF(AName,C137)=0),"Appliance not on Appliances",IF(AND(B137&lt;&gt;"",COUNTIF(Areas,B137)=0),"Area not on Settings list",""))))</f>
        <v/>
      </c>
      <c r="X137" s="22">
        <f>IF(G137="",0,IFERROR(MATCH(G137,Months,0),0))</f>
        <v/>
      </c>
      <c r="Y137" s="22">
        <f>IF(H137="",0,IFERROR(MATCH(H137,Months,0),0))</f>
        <v/>
      </c>
      <c r="Z137" s="22">
        <f>IF($A137="",0,IF(D137="Seasonal",IF(X137&gt;0,1,0),IF(AND(OR(D137="",D137="Interval"),ISNUMBER(E137),OR(F137="Days",F137="Weeks",F137="Months",F137="Years")),IF(E137&gt;=1,1,0),0)))</f>
        <v/>
      </c>
      <c r="AA137" s="7">
        <f>IF(O137&gt;0,O137,EOMONTH(AsOf,-2))</f>
        <v/>
      </c>
      <c r="AB137" s="7">
        <f>IF(OR(Z137=0,X137=0),"",DATE(YEAR(AA137)+(DATE(YEAR(AA137),X137-1,1)&lt;=AA137)+(DATE(YEAR(AA137)+1,X137-1,1)&lt;=AA137),X137+1,0))</f>
        <v/>
      </c>
      <c r="AC137" s="7">
        <f>IF(OR(Z137=0,Y137=0),"",DATE(YEAR(AA137)+(DATE(YEAR(AA137),Y137-1,1)&lt;=AA137)+(DATE(YEAR(AA137)+1,Y137-1,1)&lt;=AA137),Y137+1,0))</f>
        <v/>
      </c>
    </row>
    <row r="138">
      <c r="A138" s="10" t="n"/>
      <c r="B138" s="10" t="n"/>
      <c r="C138" s="10" t="n"/>
      <c r="D138" s="10" t="n"/>
      <c r="E138" s="8" t="n"/>
      <c r="F138" s="10" t="n"/>
      <c r="G138" s="10" t="n"/>
      <c r="H138" s="10" t="n"/>
      <c r="I138" s="24" t="n"/>
      <c r="J138" s="10" t="n"/>
      <c r="K138" s="6" t="n"/>
      <c r="L138" s="10" t="n"/>
      <c r="M138" s="25" t="n"/>
      <c r="N138" s="20">
        <f>IF($A138="","",SUMPRODUCT(MAX((LTask=$A138)*(LDate&lt;=AsOf)*LDate)))</f>
        <v/>
      </c>
      <c r="O138" s="20">
        <f>IF($A138="",0,MAX(N(K138),N138))</f>
        <v/>
      </c>
      <c r="P138" s="22">
        <f>IF($A138="","",COUNTIFS(LTask,$A138,LDate,"&lt;="&amp;AsOf,LDate,"&gt;0"))</f>
        <v/>
      </c>
      <c r="Q138" s="26">
        <f>IF($A138="",0,SUMIFS(LCost,LTask,$A138,LDate,"&lt;="&amp;AsOf,LDate,"&gt;0"))</f>
        <v/>
      </c>
      <c r="R138" s="21">
        <f>IF($A138="","",IF(I138&lt;&gt;"",I138,IF(P138&gt;0,Q138/P138,0)))</f>
        <v/>
      </c>
      <c r="S138" s="7">
        <f>IF(Z138=0,"",IF(D138="Seasonal",IF(Y138&gt;0,MIN(AB138,AC138),AB138),IF(O138=0,AsOf,IF(F138="Days",O138+E138,IF(F138="Weeks",O138+7*E138,IF(F138="Months",EDATE(O138,E138),EDATE(O138,12*E138)))))))</f>
        <v/>
      </c>
      <c r="T138" s="19">
        <f>IF(S138="","",S138-AsOf)</f>
        <v/>
      </c>
      <c r="U138" s="14">
        <f>IF($A138="","",IF(L138="No","Paused",IF(Z138=0,"Fix schedule",IF(AND(D138&lt;&gt;"Seasonal",O138=0),"Not logged yet",IF(T138&lt;0,"Overdue",IF(T138&lt;=DueSoon,"Due soon","Scheduled"))))))</f>
        <v/>
      </c>
      <c r="V138" s="27">
        <f>IF(OR(U138="Overdue",U138="Due soon",U138="Not logged yet"),S138+ROW()/100000,"")</f>
        <v/>
      </c>
      <c r="W138" s="28">
        <f>IF($A138="","",IF(COUNTIF(TName,$A138)&gt;1,"Duplicate task name",IF(AND(C138&lt;&gt;"",COUNTIF(AName,C138)=0),"Appliance not on Appliances",IF(AND(B138&lt;&gt;"",COUNTIF(Areas,B138)=0),"Area not on Settings list",""))))</f>
        <v/>
      </c>
      <c r="X138" s="22">
        <f>IF(G138="",0,IFERROR(MATCH(G138,Months,0),0))</f>
        <v/>
      </c>
      <c r="Y138" s="22">
        <f>IF(H138="",0,IFERROR(MATCH(H138,Months,0),0))</f>
        <v/>
      </c>
      <c r="Z138" s="22">
        <f>IF($A138="",0,IF(D138="Seasonal",IF(X138&gt;0,1,0),IF(AND(OR(D138="",D138="Interval"),ISNUMBER(E138),OR(F138="Days",F138="Weeks",F138="Months",F138="Years")),IF(E138&gt;=1,1,0),0)))</f>
        <v/>
      </c>
      <c r="AA138" s="7">
        <f>IF(O138&gt;0,O138,EOMONTH(AsOf,-2))</f>
        <v/>
      </c>
      <c r="AB138" s="7">
        <f>IF(OR(Z138=0,X138=0),"",DATE(YEAR(AA138)+(DATE(YEAR(AA138),X138-1,1)&lt;=AA138)+(DATE(YEAR(AA138)+1,X138-1,1)&lt;=AA138),X138+1,0))</f>
        <v/>
      </c>
      <c r="AC138" s="7">
        <f>IF(OR(Z138=0,Y138=0),"",DATE(YEAR(AA138)+(DATE(YEAR(AA138),Y138-1,1)&lt;=AA138)+(DATE(YEAR(AA138)+1,Y138-1,1)&lt;=AA138),Y138+1,0))</f>
        <v/>
      </c>
    </row>
    <row r="139">
      <c r="A139" s="10" t="n"/>
      <c r="B139" s="10" t="n"/>
      <c r="C139" s="10" t="n"/>
      <c r="D139" s="10" t="n"/>
      <c r="E139" s="8" t="n"/>
      <c r="F139" s="10" t="n"/>
      <c r="G139" s="10" t="n"/>
      <c r="H139" s="10" t="n"/>
      <c r="I139" s="24" t="n"/>
      <c r="J139" s="10" t="n"/>
      <c r="K139" s="6" t="n"/>
      <c r="L139" s="10" t="n"/>
      <c r="M139" s="25" t="n"/>
      <c r="N139" s="20">
        <f>IF($A139="","",SUMPRODUCT(MAX((LTask=$A139)*(LDate&lt;=AsOf)*LDate)))</f>
        <v/>
      </c>
      <c r="O139" s="20">
        <f>IF($A139="",0,MAX(N(K139),N139))</f>
        <v/>
      </c>
      <c r="P139" s="22">
        <f>IF($A139="","",COUNTIFS(LTask,$A139,LDate,"&lt;="&amp;AsOf,LDate,"&gt;0"))</f>
        <v/>
      </c>
      <c r="Q139" s="26">
        <f>IF($A139="",0,SUMIFS(LCost,LTask,$A139,LDate,"&lt;="&amp;AsOf,LDate,"&gt;0"))</f>
        <v/>
      </c>
      <c r="R139" s="21">
        <f>IF($A139="","",IF(I139&lt;&gt;"",I139,IF(P139&gt;0,Q139/P139,0)))</f>
        <v/>
      </c>
      <c r="S139" s="7">
        <f>IF(Z139=0,"",IF(D139="Seasonal",IF(Y139&gt;0,MIN(AB139,AC139),AB139),IF(O139=0,AsOf,IF(F139="Days",O139+E139,IF(F139="Weeks",O139+7*E139,IF(F139="Months",EDATE(O139,E139),EDATE(O139,12*E139)))))))</f>
        <v/>
      </c>
      <c r="T139" s="19">
        <f>IF(S139="","",S139-AsOf)</f>
        <v/>
      </c>
      <c r="U139" s="14">
        <f>IF($A139="","",IF(L139="No","Paused",IF(Z139=0,"Fix schedule",IF(AND(D139&lt;&gt;"Seasonal",O139=0),"Not logged yet",IF(T139&lt;0,"Overdue",IF(T139&lt;=DueSoon,"Due soon","Scheduled"))))))</f>
        <v/>
      </c>
      <c r="V139" s="27">
        <f>IF(OR(U139="Overdue",U139="Due soon",U139="Not logged yet"),S139+ROW()/100000,"")</f>
        <v/>
      </c>
      <c r="W139" s="28">
        <f>IF($A139="","",IF(COUNTIF(TName,$A139)&gt;1,"Duplicate task name",IF(AND(C139&lt;&gt;"",COUNTIF(AName,C139)=0),"Appliance not on Appliances",IF(AND(B139&lt;&gt;"",COUNTIF(Areas,B139)=0),"Area not on Settings list",""))))</f>
        <v/>
      </c>
      <c r="X139" s="22">
        <f>IF(G139="",0,IFERROR(MATCH(G139,Months,0),0))</f>
        <v/>
      </c>
      <c r="Y139" s="22">
        <f>IF(H139="",0,IFERROR(MATCH(H139,Months,0),0))</f>
        <v/>
      </c>
      <c r="Z139" s="22">
        <f>IF($A139="",0,IF(D139="Seasonal",IF(X139&gt;0,1,0),IF(AND(OR(D139="",D139="Interval"),ISNUMBER(E139),OR(F139="Days",F139="Weeks",F139="Months",F139="Years")),IF(E139&gt;=1,1,0),0)))</f>
        <v/>
      </c>
      <c r="AA139" s="7">
        <f>IF(O139&gt;0,O139,EOMONTH(AsOf,-2))</f>
        <v/>
      </c>
      <c r="AB139" s="7">
        <f>IF(OR(Z139=0,X139=0),"",DATE(YEAR(AA139)+(DATE(YEAR(AA139),X139-1,1)&lt;=AA139)+(DATE(YEAR(AA139)+1,X139-1,1)&lt;=AA139),X139+1,0))</f>
        <v/>
      </c>
      <c r="AC139" s="7">
        <f>IF(OR(Z139=0,Y139=0),"",DATE(YEAR(AA139)+(DATE(YEAR(AA139),Y139-1,1)&lt;=AA139)+(DATE(YEAR(AA139)+1,Y139-1,1)&lt;=AA139),Y139+1,0))</f>
        <v/>
      </c>
    </row>
    <row r="140">
      <c r="A140" s="10" t="n"/>
      <c r="B140" s="10" t="n"/>
      <c r="C140" s="10" t="n"/>
      <c r="D140" s="10" t="n"/>
      <c r="E140" s="8" t="n"/>
      <c r="F140" s="10" t="n"/>
      <c r="G140" s="10" t="n"/>
      <c r="H140" s="10" t="n"/>
      <c r="I140" s="24" t="n"/>
      <c r="J140" s="10" t="n"/>
      <c r="K140" s="6" t="n"/>
      <c r="L140" s="10" t="n"/>
      <c r="M140" s="25" t="n"/>
      <c r="N140" s="20">
        <f>IF($A140="","",SUMPRODUCT(MAX((LTask=$A140)*(LDate&lt;=AsOf)*LDate)))</f>
        <v/>
      </c>
      <c r="O140" s="20">
        <f>IF($A140="",0,MAX(N(K140),N140))</f>
        <v/>
      </c>
      <c r="P140" s="22">
        <f>IF($A140="","",COUNTIFS(LTask,$A140,LDate,"&lt;="&amp;AsOf,LDate,"&gt;0"))</f>
        <v/>
      </c>
      <c r="Q140" s="26">
        <f>IF($A140="",0,SUMIFS(LCost,LTask,$A140,LDate,"&lt;="&amp;AsOf,LDate,"&gt;0"))</f>
        <v/>
      </c>
      <c r="R140" s="21">
        <f>IF($A140="","",IF(I140&lt;&gt;"",I140,IF(P140&gt;0,Q140/P140,0)))</f>
        <v/>
      </c>
      <c r="S140" s="7">
        <f>IF(Z140=0,"",IF(D140="Seasonal",IF(Y140&gt;0,MIN(AB140,AC140),AB140),IF(O140=0,AsOf,IF(F140="Days",O140+E140,IF(F140="Weeks",O140+7*E140,IF(F140="Months",EDATE(O140,E140),EDATE(O140,12*E140)))))))</f>
        <v/>
      </c>
      <c r="T140" s="19">
        <f>IF(S140="","",S140-AsOf)</f>
        <v/>
      </c>
      <c r="U140" s="14">
        <f>IF($A140="","",IF(L140="No","Paused",IF(Z140=0,"Fix schedule",IF(AND(D140&lt;&gt;"Seasonal",O140=0),"Not logged yet",IF(T140&lt;0,"Overdue",IF(T140&lt;=DueSoon,"Due soon","Scheduled"))))))</f>
        <v/>
      </c>
      <c r="V140" s="27">
        <f>IF(OR(U140="Overdue",U140="Due soon",U140="Not logged yet"),S140+ROW()/100000,"")</f>
        <v/>
      </c>
      <c r="W140" s="28">
        <f>IF($A140="","",IF(COUNTIF(TName,$A140)&gt;1,"Duplicate task name",IF(AND(C140&lt;&gt;"",COUNTIF(AName,C140)=0),"Appliance not on Appliances",IF(AND(B140&lt;&gt;"",COUNTIF(Areas,B140)=0),"Area not on Settings list",""))))</f>
        <v/>
      </c>
      <c r="X140" s="22">
        <f>IF(G140="",0,IFERROR(MATCH(G140,Months,0),0))</f>
        <v/>
      </c>
      <c r="Y140" s="22">
        <f>IF(H140="",0,IFERROR(MATCH(H140,Months,0),0))</f>
        <v/>
      </c>
      <c r="Z140" s="22">
        <f>IF($A140="",0,IF(D140="Seasonal",IF(X140&gt;0,1,0),IF(AND(OR(D140="",D140="Interval"),ISNUMBER(E140),OR(F140="Days",F140="Weeks",F140="Months",F140="Years")),IF(E140&gt;=1,1,0),0)))</f>
        <v/>
      </c>
      <c r="AA140" s="7">
        <f>IF(O140&gt;0,O140,EOMONTH(AsOf,-2))</f>
        <v/>
      </c>
      <c r="AB140" s="7">
        <f>IF(OR(Z140=0,X140=0),"",DATE(YEAR(AA140)+(DATE(YEAR(AA140),X140-1,1)&lt;=AA140)+(DATE(YEAR(AA140)+1,X140-1,1)&lt;=AA140),X140+1,0))</f>
        <v/>
      </c>
      <c r="AC140" s="7">
        <f>IF(OR(Z140=0,Y140=0),"",DATE(YEAR(AA140)+(DATE(YEAR(AA140),Y140-1,1)&lt;=AA140)+(DATE(YEAR(AA140)+1,Y140-1,1)&lt;=AA140),Y140+1,0))</f>
        <v/>
      </c>
    </row>
    <row r="141">
      <c r="A141" s="10" t="n"/>
      <c r="B141" s="10" t="n"/>
      <c r="C141" s="10" t="n"/>
      <c r="D141" s="10" t="n"/>
      <c r="E141" s="8" t="n"/>
      <c r="F141" s="10" t="n"/>
      <c r="G141" s="10" t="n"/>
      <c r="H141" s="10" t="n"/>
      <c r="I141" s="24" t="n"/>
      <c r="J141" s="10" t="n"/>
      <c r="K141" s="6" t="n"/>
      <c r="L141" s="10" t="n"/>
      <c r="M141" s="25" t="n"/>
      <c r="N141" s="20">
        <f>IF($A141="","",SUMPRODUCT(MAX((LTask=$A141)*(LDate&lt;=AsOf)*LDate)))</f>
        <v/>
      </c>
      <c r="O141" s="20">
        <f>IF($A141="",0,MAX(N(K141),N141))</f>
        <v/>
      </c>
      <c r="P141" s="22">
        <f>IF($A141="","",COUNTIFS(LTask,$A141,LDate,"&lt;="&amp;AsOf,LDate,"&gt;0"))</f>
        <v/>
      </c>
      <c r="Q141" s="26">
        <f>IF($A141="",0,SUMIFS(LCost,LTask,$A141,LDate,"&lt;="&amp;AsOf,LDate,"&gt;0"))</f>
        <v/>
      </c>
      <c r="R141" s="21">
        <f>IF($A141="","",IF(I141&lt;&gt;"",I141,IF(P141&gt;0,Q141/P141,0)))</f>
        <v/>
      </c>
      <c r="S141" s="7">
        <f>IF(Z141=0,"",IF(D141="Seasonal",IF(Y141&gt;0,MIN(AB141,AC141),AB141),IF(O141=0,AsOf,IF(F141="Days",O141+E141,IF(F141="Weeks",O141+7*E141,IF(F141="Months",EDATE(O141,E141),EDATE(O141,12*E141)))))))</f>
        <v/>
      </c>
      <c r="T141" s="19">
        <f>IF(S141="","",S141-AsOf)</f>
        <v/>
      </c>
      <c r="U141" s="14">
        <f>IF($A141="","",IF(L141="No","Paused",IF(Z141=0,"Fix schedule",IF(AND(D141&lt;&gt;"Seasonal",O141=0),"Not logged yet",IF(T141&lt;0,"Overdue",IF(T141&lt;=DueSoon,"Due soon","Scheduled"))))))</f>
        <v/>
      </c>
      <c r="V141" s="27">
        <f>IF(OR(U141="Overdue",U141="Due soon",U141="Not logged yet"),S141+ROW()/100000,"")</f>
        <v/>
      </c>
      <c r="W141" s="28">
        <f>IF($A141="","",IF(COUNTIF(TName,$A141)&gt;1,"Duplicate task name",IF(AND(C141&lt;&gt;"",COUNTIF(AName,C141)=0),"Appliance not on Appliances",IF(AND(B141&lt;&gt;"",COUNTIF(Areas,B141)=0),"Area not on Settings list",""))))</f>
        <v/>
      </c>
      <c r="X141" s="22">
        <f>IF(G141="",0,IFERROR(MATCH(G141,Months,0),0))</f>
        <v/>
      </c>
      <c r="Y141" s="22">
        <f>IF(H141="",0,IFERROR(MATCH(H141,Months,0),0))</f>
        <v/>
      </c>
      <c r="Z141" s="22">
        <f>IF($A141="",0,IF(D141="Seasonal",IF(X141&gt;0,1,0),IF(AND(OR(D141="",D141="Interval"),ISNUMBER(E141),OR(F141="Days",F141="Weeks",F141="Months",F141="Years")),IF(E141&gt;=1,1,0),0)))</f>
        <v/>
      </c>
      <c r="AA141" s="7">
        <f>IF(O141&gt;0,O141,EOMONTH(AsOf,-2))</f>
        <v/>
      </c>
      <c r="AB141" s="7">
        <f>IF(OR(Z141=0,X141=0),"",DATE(YEAR(AA141)+(DATE(YEAR(AA141),X141-1,1)&lt;=AA141)+(DATE(YEAR(AA141)+1,X141-1,1)&lt;=AA141),X141+1,0))</f>
        <v/>
      </c>
      <c r="AC141" s="7">
        <f>IF(OR(Z141=0,Y141=0),"",DATE(YEAR(AA141)+(DATE(YEAR(AA141),Y141-1,1)&lt;=AA141)+(DATE(YEAR(AA141)+1,Y141-1,1)&lt;=AA141),Y141+1,0))</f>
        <v/>
      </c>
    </row>
    <row r="142">
      <c r="A142" s="10" t="n"/>
      <c r="B142" s="10" t="n"/>
      <c r="C142" s="10" t="n"/>
      <c r="D142" s="10" t="n"/>
      <c r="E142" s="8" t="n"/>
      <c r="F142" s="10" t="n"/>
      <c r="G142" s="10" t="n"/>
      <c r="H142" s="10" t="n"/>
      <c r="I142" s="24" t="n"/>
      <c r="J142" s="10" t="n"/>
      <c r="K142" s="6" t="n"/>
      <c r="L142" s="10" t="n"/>
      <c r="M142" s="25" t="n"/>
      <c r="N142" s="20">
        <f>IF($A142="","",SUMPRODUCT(MAX((LTask=$A142)*(LDate&lt;=AsOf)*LDate)))</f>
        <v/>
      </c>
      <c r="O142" s="20">
        <f>IF($A142="",0,MAX(N(K142),N142))</f>
        <v/>
      </c>
      <c r="P142" s="22">
        <f>IF($A142="","",COUNTIFS(LTask,$A142,LDate,"&lt;="&amp;AsOf,LDate,"&gt;0"))</f>
        <v/>
      </c>
      <c r="Q142" s="26">
        <f>IF($A142="",0,SUMIFS(LCost,LTask,$A142,LDate,"&lt;="&amp;AsOf,LDate,"&gt;0"))</f>
        <v/>
      </c>
      <c r="R142" s="21">
        <f>IF($A142="","",IF(I142&lt;&gt;"",I142,IF(P142&gt;0,Q142/P142,0)))</f>
        <v/>
      </c>
      <c r="S142" s="7">
        <f>IF(Z142=0,"",IF(D142="Seasonal",IF(Y142&gt;0,MIN(AB142,AC142),AB142),IF(O142=0,AsOf,IF(F142="Days",O142+E142,IF(F142="Weeks",O142+7*E142,IF(F142="Months",EDATE(O142,E142),EDATE(O142,12*E142)))))))</f>
        <v/>
      </c>
      <c r="T142" s="19">
        <f>IF(S142="","",S142-AsOf)</f>
        <v/>
      </c>
      <c r="U142" s="14">
        <f>IF($A142="","",IF(L142="No","Paused",IF(Z142=0,"Fix schedule",IF(AND(D142&lt;&gt;"Seasonal",O142=0),"Not logged yet",IF(T142&lt;0,"Overdue",IF(T142&lt;=DueSoon,"Due soon","Scheduled"))))))</f>
        <v/>
      </c>
      <c r="V142" s="27">
        <f>IF(OR(U142="Overdue",U142="Due soon",U142="Not logged yet"),S142+ROW()/100000,"")</f>
        <v/>
      </c>
      <c r="W142" s="28">
        <f>IF($A142="","",IF(COUNTIF(TName,$A142)&gt;1,"Duplicate task name",IF(AND(C142&lt;&gt;"",COUNTIF(AName,C142)=0),"Appliance not on Appliances",IF(AND(B142&lt;&gt;"",COUNTIF(Areas,B142)=0),"Area not on Settings list",""))))</f>
        <v/>
      </c>
      <c r="X142" s="22">
        <f>IF(G142="",0,IFERROR(MATCH(G142,Months,0),0))</f>
        <v/>
      </c>
      <c r="Y142" s="22">
        <f>IF(H142="",0,IFERROR(MATCH(H142,Months,0),0))</f>
        <v/>
      </c>
      <c r="Z142" s="22">
        <f>IF($A142="",0,IF(D142="Seasonal",IF(X142&gt;0,1,0),IF(AND(OR(D142="",D142="Interval"),ISNUMBER(E142),OR(F142="Days",F142="Weeks",F142="Months",F142="Years")),IF(E142&gt;=1,1,0),0)))</f>
        <v/>
      </c>
      <c r="AA142" s="7">
        <f>IF(O142&gt;0,O142,EOMONTH(AsOf,-2))</f>
        <v/>
      </c>
      <c r="AB142" s="7">
        <f>IF(OR(Z142=0,X142=0),"",DATE(YEAR(AA142)+(DATE(YEAR(AA142),X142-1,1)&lt;=AA142)+(DATE(YEAR(AA142)+1,X142-1,1)&lt;=AA142),X142+1,0))</f>
        <v/>
      </c>
      <c r="AC142" s="7">
        <f>IF(OR(Z142=0,Y142=0),"",DATE(YEAR(AA142)+(DATE(YEAR(AA142),Y142-1,1)&lt;=AA142)+(DATE(YEAR(AA142)+1,Y142-1,1)&lt;=AA142),Y142+1,0))</f>
        <v/>
      </c>
    </row>
    <row r="143">
      <c r="A143" s="10" t="n"/>
      <c r="B143" s="10" t="n"/>
      <c r="C143" s="10" t="n"/>
      <c r="D143" s="10" t="n"/>
      <c r="E143" s="8" t="n"/>
      <c r="F143" s="10" t="n"/>
      <c r="G143" s="10" t="n"/>
      <c r="H143" s="10" t="n"/>
      <c r="I143" s="24" t="n"/>
      <c r="J143" s="10" t="n"/>
      <c r="K143" s="6" t="n"/>
      <c r="L143" s="10" t="n"/>
      <c r="M143" s="25" t="n"/>
      <c r="N143" s="20">
        <f>IF($A143="","",SUMPRODUCT(MAX((LTask=$A143)*(LDate&lt;=AsOf)*LDate)))</f>
        <v/>
      </c>
      <c r="O143" s="20">
        <f>IF($A143="",0,MAX(N(K143),N143))</f>
        <v/>
      </c>
      <c r="P143" s="22">
        <f>IF($A143="","",COUNTIFS(LTask,$A143,LDate,"&lt;="&amp;AsOf,LDate,"&gt;0"))</f>
        <v/>
      </c>
      <c r="Q143" s="26">
        <f>IF($A143="",0,SUMIFS(LCost,LTask,$A143,LDate,"&lt;="&amp;AsOf,LDate,"&gt;0"))</f>
        <v/>
      </c>
      <c r="R143" s="21">
        <f>IF($A143="","",IF(I143&lt;&gt;"",I143,IF(P143&gt;0,Q143/P143,0)))</f>
        <v/>
      </c>
      <c r="S143" s="7">
        <f>IF(Z143=0,"",IF(D143="Seasonal",IF(Y143&gt;0,MIN(AB143,AC143),AB143),IF(O143=0,AsOf,IF(F143="Days",O143+E143,IF(F143="Weeks",O143+7*E143,IF(F143="Months",EDATE(O143,E143),EDATE(O143,12*E143)))))))</f>
        <v/>
      </c>
      <c r="T143" s="19">
        <f>IF(S143="","",S143-AsOf)</f>
        <v/>
      </c>
      <c r="U143" s="14">
        <f>IF($A143="","",IF(L143="No","Paused",IF(Z143=0,"Fix schedule",IF(AND(D143&lt;&gt;"Seasonal",O143=0),"Not logged yet",IF(T143&lt;0,"Overdue",IF(T143&lt;=DueSoon,"Due soon","Scheduled"))))))</f>
        <v/>
      </c>
      <c r="V143" s="27">
        <f>IF(OR(U143="Overdue",U143="Due soon",U143="Not logged yet"),S143+ROW()/100000,"")</f>
        <v/>
      </c>
      <c r="W143" s="28">
        <f>IF($A143="","",IF(COUNTIF(TName,$A143)&gt;1,"Duplicate task name",IF(AND(C143&lt;&gt;"",COUNTIF(AName,C143)=0),"Appliance not on Appliances",IF(AND(B143&lt;&gt;"",COUNTIF(Areas,B143)=0),"Area not on Settings list",""))))</f>
        <v/>
      </c>
      <c r="X143" s="22">
        <f>IF(G143="",0,IFERROR(MATCH(G143,Months,0),0))</f>
        <v/>
      </c>
      <c r="Y143" s="22">
        <f>IF(H143="",0,IFERROR(MATCH(H143,Months,0),0))</f>
        <v/>
      </c>
      <c r="Z143" s="22">
        <f>IF($A143="",0,IF(D143="Seasonal",IF(X143&gt;0,1,0),IF(AND(OR(D143="",D143="Interval"),ISNUMBER(E143),OR(F143="Days",F143="Weeks",F143="Months",F143="Years")),IF(E143&gt;=1,1,0),0)))</f>
        <v/>
      </c>
      <c r="AA143" s="7">
        <f>IF(O143&gt;0,O143,EOMONTH(AsOf,-2))</f>
        <v/>
      </c>
      <c r="AB143" s="7">
        <f>IF(OR(Z143=0,X143=0),"",DATE(YEAR(AA143)+(DATE(YEAR(AA143),X143-1,1)&lt;=AA143)+(DATE(YEAR(AA143)+1,X143-1,1)&lt;=AA143),X143+1,0))</f>
        <v/>
      </c>
      <c r="AC143" s="7">
        <f>IF(OR(Z143=0,Y143=0),"",DATE(YEAR(AA143)+(DATE(YEAR(AA143),Y143-1,1)&lt;=AA143)+(DATE(YEAR(AA143)+1,Y143-1,1)&lt;=AA143),Y143+1,0))</f>
        <v/>
      </c>
    </row>
    <row r="144">
      <c r="A144" s="10" t="n"/>
      <c r="B144" s="10" t="n"/>
      <c r="C144" s="10" t="n"/>
      <c r="D144" s="10" t="n"/>
      <c r="E144" s="8" t="n"/>
      <c r="F144" s="10" t="n"/>
      <c r="G144" s="10" t="n"/>
      <c r="H144" s="10" t="n"/>
      <c r="I144" s="24" t="n"/>
      <c r="J144" s="10" t="n"/>
      <c r="K144" s="6" t="n"/>
      <c r="L144" s="10" t="n"/>
      <c r="M144" s="25" t="n"/>
      <c r="N144" s="20">
        <f>IF($A144="","",SUMPRODUCT(MAX((LTask=$A144)*(LDate&lt;=AsOf)*LDate)))</f>
        <v/>
      </c>
      <c r="O144" s="20">
        <f>IF($A144="",0,MAX(N(K144),N144))</f>
        <v/>
      </c>
      <c r="P144" s="22">
        <f>IF($A144="","",COUNTIFS(LTask,$A144,LDate,"&lt;="&amp;AsOf,LDate,"&gt;0"))</f>
        <v/>
      </c>
      <c r="Q144" s="26">
        <f>IF($A144="",0,SUMIFS(LCost,LTask,$A144,LDate,"&lt;="&amp;AsOf,LDate,"&gt;0"))</f>
        <v/>
      </c>
      <c r="R144" s="21">
        <f>IF($A144="","",IF(I144&lt;&gt;"",I144,IF(P144&gt;0,Q144/P144,0)))</f>
        <v/>
      </c>
      <c r="S144" s="7">
        <f>IF(Z144=0,"",IF(D144="Seasonal",IF(Y144&gt;0,MIN(AB144,AC144),AB144),IF(O144=0,AsOf,IF(F144="Days",O144+E144,IF(F144="Weeks",O144+7*E144,IF(F144="Months",EDATE(O144,E144),EDATE(O144,12*E144)))))))</f>
        <v/>
      </c>
      <c r="T144" s="19">
        <f>IF(S144="","",S144-AsOf)</f>
        <v/>
      </c>
      <c r="U144" s="14">
        <f>IF($A144="","",IF(L144="No","Paused",IF(Z144=0,"Fix schedule",IF(AND(D144&lt;&gt;"Seasonal",O144=0),"Not logged yet",IF(T144&lt;0,"Overdue",IF(T144&lt;=DueSoon,"Due soon","Scheduled"))))))</f>
        <v/>
      </c>
      <c r="V144" s="27">
        <f>IF(OR(U144="Overdue",U144="Due soon",U144="Not logged yet"),S144+ROW()/100000,"")</f>
        <v/>
      </c>
      <c r="W144" s="28">
        <f>IF($A144="","",IF(COUNTIF(TName,$A144)&gt;1,"Duplicate task name",IF(AND(C144&lt;&gt;"",COUNTIF(AName,C144)=0),"Appliance not on Appliances",IF(AND(B144&lt;&gt;"",COUNTIF(Areas,B144)=0),"Area not on Settings list",""))))</f>
        <v/>
      </c>
      <c r="X144" s="22">
        <f>IF(G144="",0,IFERROR(MATCH(G144,Months,0),0))</f>
        <v/>
      </c>
      <c r="Y144" s="22">
        <f>IF(H144="",0,IFERROR(MATCH(H144,Months,0),0))</f>
        <v/>
      </c>
      <c r="Z144" s="22">
        <f>IF($A144="",0,IF(D144="Seasonal",IF(X144&gt;0,1,0),IF(AND(OR(D144="",D144="Interval"),ISNUMBER(E144),OR(F144="Days",F144="Weeks",F144="Months",F144="Years")),IF(E144&gt;=1,1,0),0)))</f>
        <v/>
      </c>
      <c r="AA144" s="7">
        <f>IF(O144&gt;0,O144,EOMONTH(AsOf,-2))</f>
        <v/>
      </c>
      <c r="AB144" s="7">
        <f>IF(OR(Z144=0,X144=0),"",DATE(YEAR(AA144)+(DATE(YEAR(AA144),X144-1,1)&lt;=AA144)+(DATE(YEAR(AA144)+1,X144-1,1)&lt;=AA144),X144+1,0))</f>
        <v/>
      </c>
      <c r="AC144" s="7">
        <f>IF(OR(Z144=0,Y144=0),"",DATE(YEAR(AA144)+(DATE(YEAR(AA144),Y144-1,1)&lt;=AA144)+(DATE(YEAR(AA144)+1,Y144-1,1)&lt;=AA144),Y144+1,0))</f>
        <v/>
      </c>
    </row>
    <row r="145">
      <c r="A145" s="10" t="n"/>
      <c r="B145" s="10" t="n"/>
      <c r="C145" s="10" t="n"/>
      <c r="D145" s="10" t="n"/>
      <c r="E145" s="8" t="n"/>
      <c r="F145" s="10" t="n"/>
      <c r="G145" s="10" t="n"/>
      <c r="H145" s="10" t="n"/>
      <c r="I145" s="24" t="n"/>
      <c r="J145" s="10" t="n"/>
      <c r="K145" s="6" t="n"/>
      <c r="L145" s="10" t="n"/>
      <c r="M145" s="25" t="n"/>
      <c r="N145" s="20">
        <f>IF($A145="","",SUMPRODUCT(MAX((LTask=$A145)*(LDate&lt;=AsOf)*LDate)))</f>
        <v/>
      </c>
      <c r="O145" s="20">
        <f>IF($A145="",0,MAX(N(K145),N145))</f>
        <v/>
      </c>
      <c r="P145" s="22">
        <f>IF($A145="","",COUNTIFS(LTask,$A145,LDate,"&lt;="&amp;AsOf,LDate,"&gt;0"))</f>
        <v/>
      </c>
      <c r="Q145" s="26">
        <f>IF($A145="",0,SUMIFS(LCost,LTask,$A145,LDate,"&lt;="&amp;AsOf,LDate,"&gt;0"))</f>
        <v/>
      </c>
      <c r="R145" s="21">
        <f>IF($A145="","",IF(I145&lt;&gt;"",I145,IF(P145&gt;0,Q145/P145,0)))</f>
        <v/>
      </c>
      <c r="S145" s="7">
        <f>IF(Z145=0,"",IF(D145="Seasonal",IF(Y145&gt;0,MIN(AB145,AC145),AB145),IF(O145=0,AsOf,IF(F145="Days",O145+E145,IF(F145="Weeks",O145+7*E145,IF(F145="Months",EDATE(O145,E145),EDATE(O145,12*E145)))))))</f>
        <v/>
      </c>
      <c r="T145" s="19">
        <f>IF(S145="","",S145-AsOf)</f>
        <v/>
      </c>
      <c r="U145" s="14">
        <f>IF($A145="","",IF(L145="No","Paused",IF(Z145=0,"Fix schedule",IF(AND(D145&lt;&gt;"Seasonal",O145=0),"Not logged yet",IF(T145&lt;0,"Overdue",IF(T145&lt;=DueSoon,"Due soon","Scheduled"))))))</f>
        <v/>
      </c>
      <c r="V145" s="27">
        <f>IF(OR(U145="Overdue",U145="Due soon",U145="Not logged yet"),S145+ROW()/100000,"")</f>
        <v/>
      </c>
      <c r="W145" s="28">
        <f>IF($A145="","",IF(COUNTIF(TName,$A145)&gt;1,"Duplicate task name",IF(AND(C145&lt;&gt;"",COUNTIF(AName,C145)=0),"Appliance not on Appliances",IF(AND(B145&lt;&gt;"",COUNTIF(Areas,B145)=0),"Area not on Settings list",""))))</f>
        <v/>
      </c>
      <c r="X145" s="22">
        <f>IF(G145="",0,IFERROR(MATCH(G145,Months,0),0))</f>
        <v/>
      </c>
      <c r="Y145" s="22">
        <f>IF(H145="",0,IFERROR(MATCH(H145,Months,0),0))</f>
        <v/>
      </c>
      <c r="Z145" s="22">
        <f>IF($A145="",0,IF(D145="Seasonal",IF(X145&gt;0,1,0),IF(AND(OR(D145="",D145="Interval"),ISNUMBER(E145),OR(F145="Days",F145="Weeks",F145="Months",F145="Years")),IF(E145&gt;=1,1,0),0)))</f>
        <v/>
      </c>
      <c r="AA145" s="7">
        <f>IF(O145&gt;0,O145,EOMONTH(AsOf,-2))</f>
        <v/>
      </c>
      <c r="AB145" s="7">
        <f>IF(OR(Z145=0,X145=0),"",DATE(YEAR(AA145)+(DATE(YEAR(AA145),X145-1,1)&lt;=AA145)+(DATE(YEAR(AA145)+1,X145-1,1)&lt;=AA145),X145+1,0))</f>
        <v/>
      </c>
      <c r="AC145" s="7">
        <f>IF(OR(Z145=0,Y145=0),"",DATE(YEAR(AA145)+(DATE(YEAR(AA145),Y145-1,1)&lt;=AA145)+(DATE(YEAR(AA145)+1,Y145-1,1)&lt;=AA145),Y145+1,0))</f>
        <v/>
      </c>
    </row>
    <row r="146">
      <c r="A146" s="10" t="n"/>
      <c r="B146" s="10" t="n"/>
      <c r="C146" s="10" t="n"/>
      <c r="D146" s="10" t="n"/>
      <c r="E146" s="8" t="n"/>
      <c r="F146" s="10" t="n"/>
      <c r="G146" s="10" t="n"/>
      <c r="H146" s="10" t="n"/>
      <c r="I146" s="24" t="n"/>
      <c r="J146" s="10" t="n"/>
      <c r="K146" s="6" t="n"/>
      <c r="L146" s="10" t="n"/>
      <c r="M146" s="25" t="n"/>
      <c r="N146" s="20">
        <f>IF($A146="","",SUMPRODUCT(MAX((LTask=$A146)*(LDate&lt;=AsOf)*LDate)))</f>
        <v/>
      </c>
      <c r="O146" s="20">
        <f>IF($A146="",0,MAX(N(K146),N146))</f>
        <v/>
      </c>
      <c r="P146" s="22">
        <f>IF($A146="","",COUNTIFS(LTask,$A146,LDate,"&lt;="&amp;AsOf,LDate,"&gt;0"))</f>
        <v/>
      </c>
      <c r="Q146" s="26">
        <f>IF($A146="",0,SUMIFS(LCost,LTask,$A146,LDate,"&lt;="&amp;AsOf,LDate,"&gt;0"))</f>
        <v/>
      </c>
      <c r="R146" s="21">
        <f>IF($A146="","",IF(I146&lt;&gt;"",I146,IF(P146&gt;0,Q146/P146,0)))</f>
        <v/>
      </c>
      <c r="S146" s="7">
        <f>IF(Z146=0,"",IF(D146="Seasonal",IF(Y146&gt;0,MIN(AB146,AC146),AB146),IF(O146=0,AsOf,IF(F146="Days",O146+E146,IF(F146="Weeks",O146+7*E146,IF(F146="Months",EDATE(O146,E146),EDATE(O146,12*E146)))))))</f>
        <v/>
      </c>
      <c r="T146" s="19">
        <f>IF(S146="","",S146-AsOf)</f>
        <v/>
      </c>
      <c r="U146" s="14">
        <f>IF($A146="","",IF(L146="No","Paused",IF(Z146=0,"Fix schedule",IF(AND(D146&lt;&gt;"Seasonal",O146=0),"Not logged yet",IF(T146&lt;0,"Overdue",IF(T146&lt;=DueSoon,"Due soon","Scheduled"))))))</f>
        <v/>
      </c>
      <c r="V146" s="27">
        <f>IF(OR(U146="Overdue",U146="Due soon",U146="Not logged yet"),S146+ROW()/100000,"")</f>
        <v/>
      </c>
      <c r="W146" s="28">
        <f>IF($A146="","",IF(COUNTIF(TName,$A146)&gt;1,"Duplicate task name",IF(AND(C146&lt;&gt;"",COUNTIF(AName,C146)=0),"Appliance not on Appliances",IF(AND(B146&lt;&gt;"",COUNTIF(Areas,B146)=0),"Area not on Settings list",""))))</f>
        <v/>
      </c>
      <c r="X146" s="22">
        <f>IF(G146="",0,IFERROR(MATCH(G146,Months,0),0))</f>
        <v/>
      </c>
      <c r="Y146" s="22">
        <f>IF(H146="",0,IFERROR(MATCH(H146,Months,0),0))</f>
        <v/>
      </c>
      <c r="Z146" s="22">
        <f>IF($A146="",0,IF(D146="Seasonal",IF(X146&gt;0,1,0),IF(AND(OR(D146="",D146="Interval"),ISNUMBER(E146),OR(F146="Days",F146="Weeks",F146="Months",F146="Years")),IF(E146&gt;=1,1,0),0)))</f>
        <v/>
      </c>
      <c r="AA146" s="7">
        <f>IF(O146&gt;0,O146,EOMONTH(AsOf,-2))</f>
        <v/>
      </c>
      <c r="AB146" s="7">
        <f>IF(OR(Z146=0,X146=0),"",DATE(YEAR(AA146)+(DATE(YEAR(AA146),X146-1,1)&lt;=AA146)+(DATE(YEAR(AA146)+1,X146-1,1)&lt;=AA146),X146+1,0))</f>
        <v/>
      </c>
      <c r="AC146" s="7">
        <f>IF(OR(Z146=0,Y146=0),"",DATE(YEAR(AA146)+(DATE(YEAR(AA146),Y146-1,1)&lt;=AA146)+(DATE(YEAR(AA146)+1,Y146-1,1)&lt;=AA146),Y146+1,0))</f>
        <v/>
      </c>
    </row>
    <row r="147">
      <c r="A147" s="10" t="n"/>
      <c r="B147" s="10" t="n"/>
      <c r="C147" s="10" t="n"/>
      <c r="D147" s="10" t="n"/>
      <c r="E147" s="8" t="n"/>
      <c r="F147" s="10" t="n"/>
      <c r="G147" s="10" t="n"/>
      <c r="H147" s="10" t="n"/>
      <c r="I147" s="24" t="n"/>
      <c r="J147" s="10" t="n"/>
      <c r="K147" s="6" t="n"/>
      <c r="L147" s="10" t="n"/>
      <c r="M147" s="25" t="n"/>
      <c r="N147" s="20">
        <f>IF($A147="","",SUMPRODUCT(MAX((LTask=$A147)*(LDate&lt;=AsOf)*LDate)))</f>
        <v/>
      </c>
      <c r="O147" s="20">
        <f>IF($A147="",0,MAX(N(K147),N147))</f>
        <v/>
      </c>
      <c r="P147" s="22">
        <f>IF($A147="","",COUNTIFS(LTask,$A147,LDate,"&lt;="&amp;AsOf,LDate,"&gt;0"))</f>
        <v/>
      </c>
      <c r="Q147" s="26">
        <f>IF($A147="",0,SUMIFS(LCost,LTask,$A147,LDate,"&lt;="&amp;AsOf,LDate,"&gt;0"))</f>
        <v/>
      </c>
      <c r="R147" s="21">
        <f>IF($A147="","",IF(I147&lt;&gt;"",I147,IF(P147&gt;0,Q147/P147,0)))</f>
        <v/>
      </c>
      <c r="S147" s="7">
        <f>IF(Z147=0,"",IF(D147="Seasonal",IF(Y147&gt;0,MIN(AB147,AC147),AB147),IF(O147=0,AsOf,IF(F147="Days",O147+E147,IF(F147="Weeks",O147+7*E147,IF(F147="Months",EDATE(O147,E147),EDATE(O147,12*E147)))))))</f>
        <v/>
      </c>
      <c r="T147" s="19">
        <f>IF(S147="","",S147-AsOf)</f>
        <v/>
      </c>
      <c r="U147" s="14">
        <f>IF($A147="","",IF(L147="No","Paused",IF(Z147=0,"Fix schedule",IF(AND(D147&lt;&gt;"Seasonal",O147=0),"Not logged yet",IF(T147&lt;0,"Overdue",IF(T147&lt;=DueSoon,"Due soon","Scheduled"))))))</f>
        <v/>
      </c>
      <c r="V147" s="27">
        <f>IF(OR(U147="Overdue",U147="Due soon",U147="Not logged yet"),S147+ROW()/100000,"")</f>
        <v/>
      </c>
      <c r="W147" s="28">
        <f>IF($A147="","",IF(COUNTIF(TName,$A147)&gt;1,"Duplicate task name",IF(AND(C147&lt;&gt;"",COUNTIF(AName,C147)=0),"Appliance not on Appliances",IF(AND(B147&lt;&gt;"",COUNTIF(Areas,B147)=0),"Area not on Settings list",""))))</f>
        <v/>
      </c>
      <c r="X147" s="22">
        <f>IF(G147="",0,IFERROR(MATCH(G147,Months,0),0))</f>
        <v/>
      </c>
      <c r="Y147" s="22">
        <f>IF(H147="",0,IFERROR(MATCH(H147,Months,0),0))</f>
        <v/>
      </c>
      <c r="Z147" s="22">
        <f>IF($A147="",0,IF(D147="Seasonal",IF(X147&gt;0,1,0),IF(AND(OR(D147="",D147="Interval"),ISNUMBER(E147),OR(F147="Days",F147="Weeks",F147="Months",F147="Years")),IF(E147&gt;=1,1,0),0)))</f>
        <v/>
      </c>
      <c r="AA147" s="7">
        <f>IF(O147&gt;0,O147,EOMONTH(AsOf,-2))</f>
        <v/>
      </c>
      <c r="AB147" s="7">
        <f>IF(OR(Z147=0,X147=0),"",DATE(YEAR(AA147)+(DATE(YEAR(AA147),X147-1,1)&lt;=AA147)+(DATE(YEAR(AA147)+1,X147-1,1)&lt;=AA147),X147+1,0))</f>
        <v/>
      </c>
      <c r="AC147" s="7">
        <f>IF(OR(Z147=0,Y147=0),"",DATE(YEAR(AA147)+(DATE(YEAR(AA147),Y147-1,1)&lt;=AA147)+(DATE(YEAR(AA147)+1,Y147-1,1)&lt;=AA147),Y147+1,0))</f>
        <v/>
      </c>
    </row>
    <row r="148">
      <c r="A148" s="10" t="n"/>
      <c r="B148" s="10" t="n"/>
      <c r="C148" s="10" t="n"/>
      <c r="D148" s="10" t="n"/>
      <c r="E148" s="8" t="n"/>
      <c r="F148" s="10" t="n"/>
      <c r="G148" s="10" t="n"/>
      <c r="H148" s="10" t="n"/>
      <c r="I148" s="24" t="n"/>
      <c r="J148" s="10" t="n"/>
      <c r="K148" s="6" t="n"/>
      <c r="L148" s="10" t="n"/>
      <c r="M148" s="25" t="n"/>
      <c r="N148" s="20">
        <f>IF($A148="","",SUMPRODUCT(MAX((LTask=$A148)*(LDate&lt;=AsOf)*LDate)))</f>
        <v/>
      </c>
      <c r="O148" s="20">
        <f>IF($A148="",0,MAX(N(K148),N148))</f>
        <v/>
      </c>
      <c r="P148" s="22">
        <f>IF($A148="","",COUNTIFS(LTask,$A148,LDate,"&lt;="&amp;AsOf,LDate,"&gt;0"))</f>
        <v/>
      </c>
      <c r="Q148" s="26">
        <f>IF($A148="",0,SUMIFS(LCost,LTask,$A148,LDate,"&lt;="&amp;AsOf,LDate,"&gt;0"))</f>
        <v/>
      </c>
      <c r="R148" s="21">
        <f>IF($A148="","",IF(I148&lt;&gt;"",I148,IF(P148&gt;0,Q148/P148,0)))</f>
        <v/>
      </c>
      <c r="S148" s="7">
        <f>IF(Z148=0,"",IF(D148="Seasonal",IF(Y148&gt;0,MIN(AB148,AC148),AB148),IF(O148=0,AsOf,IF(F148="Days",O148+E148,IF(F148="Weeks",O148+7*E148,IF(F148="Months",EDATE(O148,E148),EDATE(O148,12*E148)))))))</f>
        <v/>
      </c>
      <c r="T148" s="19">
        <f>IF(S148="","",S148-AsOf)</f>
        <v/>
      </c>
      <c r="U148" s="14">
        <f>IF($A148="","",IF(L148="No","Paused",IF(Z148=0,"Fix schedule",IF(AND(D148&lt;&gt;"Seasonal",O148=0),"Not logged yet",IF(T148&lt;0,"Overdue",IF(T148&lt;=DueSoon,"Due soon","Scheduled"))))))</f>
        <v/>
      </c>
      <c r="V148" s="27">
        <f>IF(OR(U148="Overdue",U148="Due soon",U148="Not logged yet"),S148+ROW()/100000,"")</f>
        <v/>
      </c>
      <c r="W148" s="28">
        <f>IF($A148="","",IF(COUNTIF(TName,$A148)&gt;1,"Duplicate task name",IF(AND(C148&lt;&gt;"",COUNTIF(AName,C148)=0),"Appliance not on Appliances",IF(AND(B148&lt;&gt;"",COUNTIF(Areas,B148)=0),"Area not on Settings list",""))))</f>
        <v/>
      </c>
      <c r="X148" s="22">
        <f>IF(G148="",0,IFERROR(MATCH(G148,Months,0),0))</f>
        <v/>
      </c>
      <c r="Y148" s="22">
        <f>IF(H148="",0,IFERROR(MATCH(H148,Months,0),0))</f>
        <v/>
      </c>
      <c r="Z148" s="22">
        <f>IF($A148="",0,IF(D148="Seasonal",IF(X148&gt;0,1,0),IF(AND(OR(D148="",D148="Interval"),ISNUMBER(E148),OR(F148="Days",F148="Weeks",F148="Months",F148="Years")),IF(E148&gt;=1,1,0),0)))</f>
        <v/>
      </c>
      <c r="AA148" s="7">
        <f>IF(O148&gt;0,O148,EOMONTH(AsOf,-2))</f>
        <v/>
      </c>
      <c r="AB148" s="7">
        <f>IF(OR(Z148=0,X148=0),"",DATE(YEAR(AA148)+(DATE(YEAR(AA148),X148-1,1)&lt;=AA148)+(DATE(YEAR(AA148)+1,X148-1,1)&lt;=AA148),X148+1,0))</f>
        <v/>
      </c>
      <c r="AC148" s="7">
        <f>IF(OR(Z148=0,Y148=0),"",DATE(YEAR(AA148)+(DATE(YEAR(AA148),Y148-1,1)&lt;=AA148)+(DATE(YEAR(AA148)+1,Y148-1,1)&lt;=AA148),Y148+1,0))</f>
        <v/>
      </c>
    </row>
    <row r="149">
      <c r="A149" s="10" t="n"/>
      <c r="B149" s="10" t="n"/>
      <c r="C149" s="10" t="n"/>
      <c r="D149" s="10" t="n"/>
      <c r="E149" s="8" t="n"/>
      <c r="F149" s="10" t="n"/>
      <c r="G149" s="10" t="n"/>
      <c r="H149" s="10" t="n"/>
      <c r="I149" s="24" t="n"/>
      <c r="J149" s="10" t="n"/>
      <c r="K149" s="6" t="n"/>
      <c r="L149" s="10" t="n"/>
      <c r="M149" s="25" t="n"/>
      <c r="N149" s="20">
        <f>IF($A149="","",SUMPRODUCT(MAX((LTask=$A149)*(LDate&lt;=AsOf)*LDate)))</f>
        <v/>
      </c>
      <c r="O149" s="20">
        <f>IF($A149="",0,MAX(N(K149),N149))</f>
        <v/>
      </c>
      <c r="P149" s="22">
        <f>IF($A149="","",COUNTIFS(LTask,$A149,LDate,"&lt;="&amp;AsOf,LDate,"&gt;0"))</f>
        <v/>
      </c>
      <c r="Q149" s="26">
        <f>IF($A149="",0,SUMIFS(LCost,LTask,$A149,LDate,"&lt;="&amp;AsOf,LDate,"&gt;0"))</f>
        <v/>
      </c>
      <c r="R149" s="21">
        <f>IF($A149="","",IF(I149&lt;&gt;"",I149,IF(P149&gt;0,Q149/P149,0)))</f>
        <v/>
      </c>
      <c r="S149" s="7">
        <f>IF(Z149=0,"",IF(D149="Seasonal",IF(Y149&gt;0,MIN(AB149,AC149),AB149),IF(O149=0,AsOf,IF(F149="Days",O149+E149,IF(F149="Weeks",O149+7*E149,IF(F149="Months",EDATE(O149,E149),EDATE(O149,12*E149)))))))</f>
        <v/>
      </c>
      <c r="T149" s="19">
        <f>IF(S149="","",S149-AsOf)</f>
        <v/>
      </c>
      <c r="U149" s="14">
        <f>IF($A149="","",IF(L149="No","Paused",IF(Z149=0,"Fix schedule",IF(AND(D149&lt;&gt;"Seasonal",O149=0),"Not logged yet",IF(T149&lt;0,"Overdue",IF(T149&lt;=DueSoon,"Due soon","Scheduled"))))))</f>
        <v/>
      </c>
      <c r="V149" s="27">
        <f>IF(OR(U149="Overdue",U149="Due soon",U149="Not logged yet"),S149+ROW()/100000,"")</f>
        <v/>
      </c>
      <c r="W149" s="28">
        <f>IF($A149="","",IF(COUNTIF(TName,$A149)&gt;1,"Duplicate task name",IF(AND(C149&lt;&gt;"",COUNTIF(AName,C149)=0),"Appliance not on Appliances",IF(AND(B149&lt;&gt;"",COUNTIF(Areas,B149)=0),"Area not on Settings list",""))))</f>
        <v/>
      </c>
      <c r="X149" s="22">
        <f>IF(G149="",0,IFERROR(MATCH(G149,Months,0),0))</f>
        <v/>
      </c>
      <c r="Y149" s="22">
        <f>IF(H149="",0,IFERROR(MATCH(H149,Months,0),0))</f>
        <v/>
      </c>
      <c r="Z149" s="22">
        <f>IF($A149="",0,IF(D149="Seasonal",IF(X149&gt;0,1,0),IF(AND(OR(D149="",D149="Interval"),ISNUMBER(E149),OR(F149="Days",F149="Weeks",F149="Months",F149="Years")),IF(E149&gt;=1,1,0),0)))</f>
        <v/>
      </c>
      <c r="AA149" s="7">
        <f>IF(O149&gt;0,O149,EOMONTH(AsOf,-2))</f>
        <v/>
      </c>
      <c r="AB149" s="7">
        <f>IF(OR(Z149=0,X149=0),"",DATE(YEAR(AA149)+(DATE(YEAR(AA149),X149-1,1)&lt;=AA149)+(DATE(YEAR(AA149)+1,X149-1,1)&lt;=AA149),X149+1,0))</f>
        <v/>
      </c>
      <c r="AC149" s="7">
        <f>IF(OR(Z149=0,Y149=0),"",DATE(YEAR(AA149)+(DATE(YEAR(AA149),Y149-1,1)&lt;=AA149)+(DATE(YEAR(AA149)+1,Y149-1,1)&lt;=AA149),Y149+1,0))</f>
        <v/>
      </c>
    </row>
    <row r="150">
      <c r="A150" s="10" t="n"/>
      <c r="B150" s="10" t="n"/>
      <c r="C150" s="10" t="n"/>
      <c r="D150" s="10" t="n"/>
      <c r="E150" s="8" t="n"/>
      <c r="F150" s="10" t="n"/>
      <c r="G150" s="10" t="n"/>
      <c r="H150" s="10" t="n"/>
      <c r="I150" s="24" t="n"/>
      <c r="J150" s="10" t="n"/>
      <c r="K150" s="6" t="n"/>
      <c r="L150" s="10" t="n"/>
      <c r="M150" s="25" t="n"/>
      <c r="N150" s="20">
        <f>IF($A150="","",SUMPRODUCT(MAX((LTask=$A150)*(LDate&lt;=AsOf)*LDate)))</f>
        <v/>
      </c>
      <c r="O150" s="20">
        <f>IF($A150="",0,MAX(N(K150),N150))</f>
        <v/>
      </c>
      <c r="P150" s="22">
        <f>IF($A150="","",COUNTIFS(LTask,$A150,LDate,"&lt;="&amp;AsOf,LDate,"&gt;0"))</f>
        <v/>
      </c>
      <c r="Q150" s="26">
        <f>IF($A150="",0,SUMIFS(LCost,LTask,$A150,LDate,"&lt;="&amp;AsOf,LDate,"&gt;0"))</f>
        <v/>
      </c>
      <c r="R150" s="21">
        <f>IF($A150="","",IF(I150&lt;&gt;"",I150,IF(P150&gt;0,Q150/P150,0)))</f>
        <v/>
      </c>
      <c r="S150" s="7">
        <f>IF(Z150=0,"",IF(D150="Seasonal",IF(Y150&gt;0,MIN(AB150,AC150),AB150),IF(O150=0,AsOf,IF(F150="Days",O150+E150,IF(F150="Weeks",O150+7*E150,IF(F150="Months",EDATE(O150,E150),EDATE(O150,12*E150)))))))</f>
        <v/>
      </c>
      <c r="T150" s="19">
        <f>IF(S150="","",S150-AsOf)</f>
        <v/>
      </c>
      <c r="U150" s="14">
        <f>IF($A150="","",IF(L150="No","Paused",IF(Z150=0,"Fix schedule",IF(AND(D150&lt;&gt;"Seasonal",O150=0),"Not logged yet",IF(T150&lt;0,"Overdue",IF(T150&lt;=DueSoon,"Due soon","Scheduled"))))))</f>
        <v/>
      </c>
      <c r="V150" s="27">
        <f>IF(OR(U150="Overdue",U150="Due soon",U150="Not logged yet"),S150+ROW()/100000,"")</f>
        <v/>
      </c>
      <c r="W150" s="28">
        <f>IF($A150="","",IF(COUNTIF(TName,$A150)&gt;1,"Duplicate task name",IF(AND(C150&lt;&gt;"",COUNTIF(AName,C150)=0),"Appliance not on Appliances",IF(AND(B150&lt;&gt;"",COUNTIF(Areas,B150)=0),"Area not on Settings list",""))))</f>
        <v/>
      </c>
      <c r="X150" s="22">
        <f>IF(G150="",0,IFERROR(MATCH(G150,Months,0),0))</f>
        <v/>
      </c>
      <c r="Y150" s="22">
        <f>IF(H150="",0,IFERROR(MATCH(H150,Months,0),0))</f>
        <v/>
      </c>
      <c r="Z150" s="22">
        <f>IF($A150="",0,IF(D150="Seasonal",IF(X150&gt;0,1,0),IF(AND(OR(D150="",D150="Interval"),ISNUMBER(E150),OR(F150="Days",F150="Weeks",F150="Months",F150="Years")),IF(E150&gt;=1,1,0),0)))</f>
        <v/>
      </c>
      <c r="AA150" s="7">
        <f>IF(O150&gt;0,O150,EOMONTH(AsOf,-2))</f>
        <v/>
      </c>
      <c r="AB150" s="7">
        <f>IF(OR(Z150=0,X150=0),"",DATE(YEAR(AA150)+(DATE(YEAR(AA150),X150-1,1)&lt;=AA150)+(DATE(YEAR(AA150)+1,X150-1,1)&lt;=AA150),X150+1,0))</f>
        <v/>
      </c>
      <c r="AC150" s="7">
        <f>IF(OR(Z150=0,Y150=0),"",DATE(YEAR(AA150)+(DATE(YEAR(AA150),Y150-1,1)&lt;=AA150)+(DATE(YEAR(AA150)+1,Y150-1,1)&lt;=AA150),Y150+1,0))</f>
        <v/>
      </c>
    </row>
    <row r="151">
      <c r="A151" s="10" t="n"/>
      <c r="B151" s="10" t="n"/>
      <c r="C151" s="10" t="n"/>
      <c r="D151" s="10" t="n"/>
      <c r="E151" s="8" t="n"/>
      <c r="F151" s="10" t="n"/>
      <c r="G151" s="10" t="n"/>
      <c r="H151" s="10" t="n"/>
      <c r="I151" s="24" t="n"/>
      <c r="J151" s="10" t="n"/>
      <c r="K151" s="6" t="n"/>
      <c r="L151" s="10" t="n"/>
      <c r="M151" s="25" t="n"/>
      <c r="N151" s="20">
        <f>IF($A151="","",SUMPRODUCT(MAX((LTask=$A151)*(LDate&lt;=AsOf)*LDate)))</f>
        <v/>
      </c>
      <c r="O151" s="20">
        <f>IF($A151="",0,MAX(N(K151),N151))</f>
        <v/>
      </c>
      <c r="P151" s="22">
        <f>IF($A151="","",COUNTIFS(LTask,$A151,LDate,"&lt;="&amp;AsOf,LDate,"&gt;0"))</f>
        <v/>
      </c>
      <c r="Q151" s="26">
        <f>IF($A151="",0,SUMIFS(LCost,LTask,$A151,LDate,"&lt;="&amp;AsOf,LDate,"&gt;0"))</f>
        <v/>
      </c>
      <c r="R151" s="21">
        <f>IF($A151="","",IF(I151&lt;&gt;"",I151,IF(P151&gt;0,Q151/P151,0)))</f>
        <v/>
      </c>
      <c r="S151" s="7">
        <f>IF(Z151=0,"",IF(D151="Seasonal",IF(Y151&gt;0,MIN(AB151,AC151),AB151),IF(O151=0,AsOf,IF(F151="Days",O151+E151,IF(F151="Weeks",O151+7*E151,IF(F151="Months",EDATE(O151,E151),EDATE(O151,12*E151)))))))</f>
        <v/>
      </c>
      <c r="T151" s="19">
        <f>IF(S151="","",S151-AsOf)</f>
        <v/>
      </c>
      <c r="U151" s="14">
        <f>IF($A151="","",IF(L151="No","Paused",IF(Z151=0,"Fix schedule",IF(AND(D151&lt;&gt;"Seasonal",O151=0),"Not logged yet",IF(T151&lt;0,"Overdue",IF(T151&lt;=DueSoon,"Due soon","Scheduled"))))))</f>
        <v/>
      </c>
      <c r="V151" s="27">
        <f>IF(OR(U151="Overdue",U151="Due soon",U151="Not logged yet"),S151+ROW()/100000,"")</f>
        <v/>
      </c>
      <c r="W151" s="28">
        <f>IF($A151="","",IF(COUNTIF(TName,$A151)&gt;1,"Duplicate task name",IF(AND(C151&lt;&gt;"",COUNTIF(AName,C151)=0),"Appliance not on Appliances",IF(AND(B151&lt;&gt;"",COUNTIF(Areas,B151)=0),"Area not on Settings list",""))))</f>
        <v/>
      </c>
      <c r="X151" s="22">
        <f>IF(G151="",0,IFERROR(MATCH(G151,Months,0),0))</f>
        <v/>
      </c>
      <c r="Y151" s="22">
        <f>IF(H151="",0,IFERROR(MATCH(H151,Months,0),0))</f>
        <v/>
      </c>
      <c r="Z151" s="22">
        <f>IF($A151="",0,IF(D151="Seasonal",IF(X151&gt;0,1,0),IF(AND(OR(D151="",D151="Interval"),ISNUMBER(E151),OR(F151="Days",F151="Weeks",F151="Months",F151="Years")),IF(E151&gt;=1,1,0),0)))</f>
        <v/>
      </c>
      <c r="AA151" s="7">
        <f>IF(O151&gt;0,O151,EOMONTH(AsOf,-2))</f>
        <v/>
      </c>
      <c r="AB151" s="7">
        <f>IF(OR(Z151=0,X151=0),"",DATE(YEAR(AA151)+(DATE(YEAR(AA151),X151-1,1)&lt;=AA151)+(DATE(YEAR(AA151)+1,X151-1,1)&lt;=AA151),X151+1,0))</f>
        <v/>
      </c>
      <c r="AC151" s="7">
        <f>IF(OR(Z151=0,Y151=0),"",DATE(YEAR(AA151)+(DATE(YEAR(AA151),Y151-1,1)&lt;=AA151)+(DATE(YEAR(AA151)+1,Y151-1,1)&lt;=AA151),Y151+1,0))</f>
        <v/>
      </c>
    </row>
    <row r="152">
      <c r="A152" s="10" t="n"/>
      <c r="B152" s="10" t="n"/>
      <c r="C152" s="10" t="n"/>
      <c r="D152" s="10" t="n"/>
      <c r="E152" s="8" t="n"/>
      <c r="F152" s="10" t="n"/>
      <c r="G152" s="10" t="n"/>
      <c r="H152" s="10" t="n"/>
      <c r="I152" s="24" t="n"/>
      <c r="J152" s="10" t="n"/>
      <c r="K152" s="6" t="n"/>
      <c r="L152" s="10" t="n"/>
      <c r="M152" s="25" t="n"/>
      <c r="N152" s="20">
        <f>IF($A152="","",SUMPRODUCT(MAX((LTask=$A152)*(LDate&lt;=AsOf)*LDate)))</f>
        <v/>
      </c>
      <c r="O152" s="20">
        <f>IF($A152="",0,MAX(N(K152),N152))</f>
        <v/>
      </c>
      <c r="P152" s="22">
        <f>IF($A152="","",COUNTIFS(LTask,$A152,LDate,"&lt;="&amp;AsOf,LDate,"&gt;0"))</f>
        <v/>
      </c>
      <c r="Q152" s="26">
        <f>IF($A152="",0,SUMIFS(LCost,LTask,$A152,LDate,"&lt;="&amp;AsOf,LDate,"&gt;0"))</f>
        <v/>
      </c>
      <c r="R152" s="21">
        <f>IF($A152="","",IF(I152&lt;&gt;"",I152,IF(P152&gt;0,Q152/P152,0)))</f>
        <v/>
      </c>
      <c r="S152" s="7">
        <f>IF(Z152=0,"",IF(D152="Seasonal",IF(Y152&gt;0,MIN(AB152,AC152),AB152),IF(O152=0,AsOf,IF(F152="Days",O152+E152,IF(F152="Weeks",O152+7*E152,IF(F152="Months",EDATE(O152,E152),EDATE(O152,12*E152)))))))</f>
        <v/>
      </c>
      <c r="T152" s="19">
        <f>IF(S152="","",S152-AsOf)</f>
        <v/>
      </c>
      <c r="U152" s="14">
        <f>IF($A152="","",IF(L152="No","Paused",IF(Z152=0,"Fix schedule",IF(AND(D152&lt;&gt;"Seasonal",O152=0),"Not logged yet",IF(T152&lt;0,"Overdue",IF(T152&lt;=DueSoon,"Due soon","Scheduled"))))))</f>
        <v/>
      </c>
      <c r="V152" s="27">
        <f>IF(OR(U152="Overdue",U152="Due soon",U152="Not logged yet"),S152+ROW()/100000,"")</f>
        <v/>
      </c>
      <c r="W152" s="28">
        <f>IF($A152="","",IF(COUNTIF(TName,$A152)&gt;1,"Duplicate task name",IF(AND(C152&lt;&gt;"",COUNTIF(AName,C152)=0),"Appliance not on Appliances",IF(AND(B152&lt;&gt;"",COUNTIF(Areas,B152)=0),"Area not on Settings list",""))))</f>
        <v/>
      </c>
      <c r="X152" s="22">
        <f>IF(G152="",0,IFERROR(MATCH(G152,Months,0),0))</f>
        <v/>
      </c>
      <c r="Y152" s="22">
        <f>IF(H152="",0,IFERROR(MATCH(H152,Months,0),0))</f>
        <v/>
      </c>
      <c r="Z152" s="22">
        <f>IF($A152="",0,IF(D152="Seasonal",IF(X152&gt;0,1,0),IF(AND(OR(D152="",D152="Interval"),ISNUMBER(E152),OR(F152="Days",F152="Weeks",F152="Months",F152="Years")),IF(E152&gt;=1,1,0),0)))</f>
        <v/>
      </c>
      <c r="AA152" s="7">
        <f>IF(O152&gt;0,O152,EOMONTH(AsOf,-2))</f>
        <v/>
      </c>
      <c r="AB152" s="7">
        <f>IF(OR(Z152=0,X152=0),"",DATE(YEAR(AA152)+(DATE(YEAR(AA152),X152-1,1)&lt;=AA152)+(DATE(YEAR(AA152)+1,X152-1,1)&lt;=AA152),X152+1,0))</f>
        <v/>
      </c>
      <c r="AC152" s="7">
        <f>IF(OR(Z152=0,Y152=0),"",DATE(YEAR(AA152)+(DATE(YEAR(AA152),Y152-1,1)&lt;=AA152)+(DATE(YEAR(AA152)+1,Y152-1,1)&lt;=AA152),Y152+1,0))</f>
        <v/>
      </c>
    </row>
    <row r="153">
      <c r="A153" s="10" t="n"/>
      <c r="B153" s="10" t="n"/>
      <c r="C153" s="10" t="n"/>
      <c r="D153" s="10" t="n"/>
      <c r="E153" s="8" t="n"/>
      <c r="F153" s="10" t="n"/>
      <c r="G153" s="10" t="n"/>
      <c r="H153" s="10" t="n"/>
      <c r="I153" s="24" t="n"/>
      <c r="J153" s="10" t="n"/>
      <c r="K153" s="6" t="n"/>
      <c r="L153" s="10" t="n"/>
      <c r="M153" s="25" t="n"/>
      <c r="N153" s="20">
        <f>IF($A153="","",SUMPRODUCT(MAX((LTask=$A153)*(LDate&lt;=AsOf)*LDate)))</f>
        <v/>
      </c>
      <c r="O153" s="20">
        <f>IF($A153="",0,MAX(N(K153),N153))</f>
        <v/>
      </c>
      <c r="P153" s="22">
        <f>IF($A153="","",COUNTIFS(LTask,$A153,LDate,"&lt;="&amp;AsOf,LDate,"&gt;0"))</f>
        <v/>
      </c>
      <c r="Q153" s="26">
        <f>IF($A153="",0,SUMIFS(LCost,LTask,$A153,LDate,"&lt;="&amp;AsOf,LDate,"&gt;0"))</f>
        <v/>
      </c>
      <c r="R153" s="21">
        <f>IF($A153="","",IF(I153&lt;&gt;"",I153,IF(P153&gt;0,Q153/P153,0)))</f>
        <v/>
      </c>
      <c r="S153" s="7">
        <f>IF(Z153=0,"",IF(D153="Seasonal",IF(Y153&gt;0,MIN(AB153,AC153),AB153),IF(O153=0,AsOf,IF(F153="Days",O153+E153,IF(F153="Weeks",O153+7*E153,IF(F153="Months",EDATE(O153,E153),EDATE(O153,12*E153)))))))</f>
        <v/>
      </c>
      <c r="T153" s="19">
        <f>IF(S153="","",S153-AsOf)</f>
        <v/>
      </c>
      <c r="U153" s="14">
        <f>IF($A153="","",IF(L153="No","Paused",IF(Z153=0,"Fix schedule",IF(AND(D153&lt;&gt;"Seasonal",O153=0),"Not logged yet",IF(T153&lt;0,"Overdue",IF(T153&lt;=DueSoon,"Due soon","Scheduled"))))))</f>
        <v/>
      </c>
      <c r="V153" s="27">
        <f>IF(OR(U153="Overdue",U153="Due soon",U153="Not logged yet"),S153+ROW()/100000,"")</f>
        <v/>
      </c>
      <c r="W153" s="28">
        <f>IF($A153="","",IF(COUNTIF(TName,$A153)&gt;1,"Duplicate task name",IF(AND(C153&lt;&gt;"",COUNTIF(AName,C153)=0),"Appliance not on Appliances",IF(AND(B153&lt;&gt;"",COUNTIF(Areas,B153)=0),"Area not on Settings list",""))))</f>
        <v/>
      </c>
      <c r="X153" s="22">
        <f>IF(G153="",0,IFERROR(MATCH(G153,Months,0),0))</f>
        <v/>
      </c>
      <c r="Y153" s="22">
        <f>IF(H153="",0,IFERROR(MATCH(H153,Months,0),0))</f>
        <v/>
      </c>
      <c r="Z153" s="22">
        <f>IF($A153="",0,IF(D153="Seasonal",IF(X153&gt;0,1,0),IF(AND(OR(D153="",D153="Interval"),ISNUMBER(E153),OR(F153="Days",F153="Weeks",F153="Months",F153="Years")),IF(E153&gt;=1,1,0),0)))</f>
        <v/>
      </c>
      <c r="AA153" s="7">
        <f>IF(O153&gt;0,O153,EOMONTH(AsOf,-2))</f>
        <v/>
      </c>
      <c r="AB153" s="7">
        <f>IF(OR(Z153=0,X153=0),"",DATE(YEAR(AA153)+(DATE(YEAR(AA153),X153-1,1)&lt;=AA153)+(DATE(YEAR(AA153)+1,X153-1,1)&lt;=AA153),X153+1,0))</f>
        <v/>
      </c>
      <c r="AC153" s="7">
        <f>IF(OR(Z153=0,Y153=0),"",DATE(YEAR(AA153)+(DATE(YEAR(AA153),Y153-1,1)&lt;=AA153)+(DATE(YEAR(AA153)+1,Y153-1,1)&lt;=AA153),Y153+1,0))</f>
        <v/>
      </c>
    </row>
    <row r="154">
      <c r="A154" s="10" t="n"/>
      <c r="B154" s="10" t="n"/>
      <c r="C154" s="10" t="n"/>
      <c r="D154" s="10" t="n"/>
      <c r="E154" s="8" t="n"/>
      <c r="F154" s="10" t="n"/>
      <c r="G154" s="10" t="n"/>
      <c r="H154" s="10" t="n"/>
      <c r="I154" s="24" t="n"/>
      <c r="J154" s="10" t="n"/>
      <c r="K154" s="6" t="n"/>
      <c r="L154" s="10" t="n"/>
      <c r="M154" s="25" t="n"/>
      <c r="N154" s="20">
        <f>IF($A154="","",SUMPRODUCT(MAX((LTask=$A154)*(LDate&lt;=AsOf)*LDate)))</f>
        <v/>
      </c>
      <c r="O154" s="20">
        <f>IF($A154="",0,MAX(N(K154),N154))</f>
        <v/>
      </c>
      <c r="P154" s="22">
        <f>IF($A154="","",COUNTIFS(LTask,$A154,LDate,"&lt;="&amp;AsOf,LDate,"&gt;0"))</f>
        <v/>
      </c>
      <c r="Q154" s="26">
        <f>IF($A154="",0,SUMIFS(LCost,LTask,$A154,LDate,"&lt;="&amp;AsOf,LDate,"&gt;0"))</f>
        <v/>
      </c>
      <c r="R154" s="21">
        <f>IF($A154="","",IF(I154&lt;&gt;"",I154,IF(P154&gt;0,Q154/P154,0)))</f>
        <v/>
      </c>
      <c r="S154" s="7">
        <f>IF(Z154=0,"",IF(D154="Seasonal",IF(Y154&gt;0,MIN(AB154,AC154),AB154),IF(O154=0,AsOf,IF(F154="Days",O154+E154,IF(F154="Weeks",O154+7*E154,IF(F154="Months",EDATE(O154,E154),EDATE(O154,12*E154)))))))</f>
        <v/>
      </c>
      <c r="T154" s="19">
        <f>IF(S154="","",S154-AsOf)</f>
        <v/>
      </c>
      <c r="U154" s="14">
        <f>IF($A154="","",IF(L154="No","Paused",IF(Z154=0,"Fix schedule",IF(AND(D154&lt;&gt;"Seasonal",O154=0),"Not logged yet",IF(T154&lt;0,"Overdue",IF(T154&lt;=DueSoon,"Due soon","Scheduled"))))))</f>
        <v/>
      </c>
      <c r="V154" s="27">
        <f>IF(OR(U154="Overdue",U154="Due soon",U154="Not logged yet"),S154+ROW()/100000,"")</f>
        <v/>
      </c>
      <c r="W154" s="28">
        <f>IF($A154="","",IF(COUNTIF(TName,$A154)&gt;1,"Duplicate task name",IF(AND(C154&lt;&gt;"",COUNTIF(AName,C154)=0),"Appliance not on Appliances",IF(AND(B154&lt;&gt;"",COUNTIF(Areas,B154)=0),"Area not on Settings list",""))))</f>
        <v/>
      </c>
      <c r="X154" s="22">
        <f>IF(G154="",0,IFERROR(MATCH(G154,Months,0),0))</f>
        <v/>
      </c>
      <c r="Y154" s="22">
        <f>IF(H154="",0,IFERROR(MATCH(H154,Months,0),0))</f>
        <v/>
      </c>
      <c r="Z154" s="22">
        <f>IF($A154="",0,IF(D154="Seasonal",IF(X154&gt;0,1,0),IF(AND(OR(D154="",D154="Interval"),ISNUMBER(E154),OR(F154="Days",F154="Weeks",F154="Months",F154="Years")),IF(E154&gt;=1,1,0),0)))</f>
        <v/>
      </c>
      <c r="AA154" s="7">
        <f>IF(O154&gt;0,O154,EOMONTH(AsOf,-2))</f>
        <v/>
      </c>
      <c r="AB154" s="7">
        <f>IF(OR(Z154=0,X154=0),"",DATE(YEAR(AA154)+(DATE(YEAR(AA154),X154-1,1)&lt;=AA154)+(DATE(YEAR(AA154)+1,X154-1,1)&lt;=AA154),X154+1,0))</f>
        <v/>
      </c>
      <c r="AC154" s="7">
        <f>IF(OR(Z154=0,Y154=0),"",DATE(YEAR(AA154)+(DATE(YEAR(AA154),Y154-1,1)&lt;=AA154)+(DATE(YEAR(AA154)+1,Y154-1,1)&lt;=AA154),Y154+1,0))</f>
        <v/>
      </c>
    </row>
    <row r="155">
      <c r="A155" s="10" t="n"/>
      <c r="B155" s="10" t="n"/>
      <c r="C155" s="10" t="n"/>
      <c r="D155" s="10" t="n"/>
      <c r="E155" s="8" t="n"/>
      <c r="F155" s="10" t="n"/>
      <c r="G155" s="10" t="n"/>
      <c r="H155" s="10" t="n"/>
      <c r="I155" s="24" t="n"/>
      <c r="J155" s="10" t="n"/>
      <c r="K155" s="6" t="n"/>
      <c r="L155" s="10" t="n"/>
      <c r="M155" s="25" t="n"/>
      <c r="N155" s="20">
        <f>IF($A155="","",SUMPRODUCT(MAX((LTask=$A155)*(LDate&lt;=AsOf)*LDate)))</f>
        <v/>
      </c>
      <c r="O155" s="20">
        <f>IF($A155="",0,MAX(N(K155),N155))</f>
        <v/>
      </c>
      <c r="P155" s="22">
        <f>IF($A155="","",COUNTIFS(LTask,$A155,LDate,"&lt;="&amp;AsOf,LDate,"&gt;0"))</f>
        <v/>
      </c>
      <c r="Q155" s="26">
        <f>IF($A155="",0,SUMIFS(LCost,LTask,$A155,LDate,"&lt;="&amp;AsOf,LDate,"&gt;0"))</f>
        <v/>
      </c>
      <c r="R155" s="21">
        <f>IF($A155="","",IF(I155&lt;&gt;"",I155,IF(P155&gt;0,Q155/P155,0)))</f>
        <v/>
      </c>
      <c r="S155" s="7">
        <f>IF(Z155=0,"",IF(D155="Seasonal",IF(Y155&gt;0,MIN(AB155,AC155),AB155),IF(O155=0,AsOf,IF(F155="Days",O155+E155,IF(F155="Weeks",O155+7*E155,IF(F155="Months",EDATE(O155,E155),EDATE(O155,12*E155)))))))</f>
        <v/>
      </c>
      <c r="T155" s="19">
        <f>IF(S155="","",S155-AsOf)</f>
        <v/>
      </c>
      <c r="U155" s="14">
        <f>IF($A155="","",IF(L155="No","Paused",IF(Z155=0,"Fix schedule",IF(AND(D155&lt;&gt;"Seasonal",O155=0),"Not logged yet",IF(T155&lt;0,"Overdue",IF(T155&lt;=DueSoon,"Due soon","Scheduled"))))))</f>
        <v/>
      </c>
      <c r="V155" s="27">
        <f>IF(OR(U155="Overdue",U155="Due soon",U155="Not logged yet"),S155+ROW()/100000,"")</f>
        <v/>
      </c>
      <c r="W155" s="28">
        <f>IF($A155="","",IF(COUNTIF(TName,$A155)&gt;1,"Duplicate task name",IF(AND(C155&lt;&gt;"",COUNTIF(AName,C155)=0),"Appliance not on Appliances",IF(AND(B155&lt;&gt;"",COUNTIF(Areas,B155)=0),"Area not on Settings list",""))))</f>
        <v/>
      </c>
      <c r="X155" s="22">
        <f>IF(G155="",0,IFERROR(MATCH(G155,Months,0),0))</f>
        <v/>
      </c>
      <c r="Y155" s="22">
        <f>IF(H155="",0,IFERROR(MATCH(H155,Months,0),0))</f>
        <v/>
      </c>
      <c r="Z155" s="22">
        <f>IF($A155="",0,IF(D155="Seasonal",IF(X155&gt;0,1,0),IF(AND(OR(D155="",D155="Interval"),ISNUMBER(E155),OR(F155="Days",F155="Weeks",F155="Months",F155="Years")),IF(E155&gt;=1,1,0),0)))</f>
        <v/>
      </c>
      <c r="AA155" s="7">
        <f>IF(O155&gt;0,O155,EOMONTH(AsOf,-2))</f>
        <v/>
      </c>
      <c r="AB155" s="7">
        <f>IF(OR(Z155=0,X155=0),"",DATE(YEAR(AA155)+(DATE(YEAR(AA155),X155-1,1)&lt;=AA155)+(DATE(YEAR(AA155)+1,X155-1,1)&lt;=AA155),X155+1,0))</f>
        <v/>
      </c>
      <c r="AC155" s="7">
        <f>IF(OR(Z155=0,Y155=0),"",DATE(YEAR(AA155)+(DATE(YEAR(AA155),Y155-1,1)&lt;=AA155)+(DATE(YEAR(AA155)+1,Y155-1,1)&lt;=AA155),Y155+1,0))</f>
        <v/>
      </c>
    </row>
  </sheetData>
  <sheetProtection selectLockedCells="0" selectUnlockedCells="0" sheet="1" objects="0" insertRows="1" insertHyperlinks="1" autoFilter="0" scenarios="0" formatColumns="0" deleteColumns="1" insertColumns="1" pivotTables="1" deleteRows="1" formatCells="1" formatRows="1" sort="0"/>
  <autoFilter ref="A5:W155"/>
  <conditionalFormatting sqref="U6:U155">
    <cfRule type="expression" priority="1" dxfId="0">
      <formula>$U6="Overdue"</formula>
    </cfRule>
    <cfRule type="expression" priority="2" dxfId="0">
      <formula>$U6="Not logged yet"</formula>
    </cfRule>
    <cfRule type="expression" priority="3" dxfId="1">
      <formula>$U6="Due soon"</formula>
    </cfRule>
    <cfRule type="expression" priority="4" dxfId="2">
      <formula>$U6="Scheduled"</formula>
    </cfRule>
    <cfRule type="expression" priority="5" dxfId="3">
      <formula>$U6="Fix schedule"</formula>
    </cfRule>
    <cfRule type="expression" priority="6" dxfId="4">
      <formula>$U6="Paused"</formula>
    </cfRule>
  </conditionalFormatting>
  <dataValidations count="9">
    <dataValidation sqref="B6:B155" showDropDown="0" showInputMessage="0" showErrorMessage="0" allowBlank="1" type="list">
      <formula1>Areas</formula1>
    </dataValidation>
    <dataValidation sqref="C6:C155" showDropDown="0" showInputMessage="0" showErrorMessage="0" allowBlank="1" type="list">
      <formula1>AName</formula1>
    </dataValidation>
    <dataValidation sqref="D6:D155" showDropDown="0" showInputMessage="0" showErrorMessage="0" allowBlank="1" type="list">
      <formula1>"Interval,Seasonal"</formula1>
    </dataValidation>
    <dataValidation sqref="E6:E155" showDropDown="0" showInputMessage="0" showErrorMessage="0" allowBlank="1" type="whole" operator="between">
      <formula1>1</formula1>
      <formula2>3650</formula2>
    </dataValidation>
    <dataValidation sqref="F6:F155" showDropDown="0" showInputMessage="0" showErrorMessage="0" allowBlank="1" type="list">
      <formula1>"Days,Weeks,Months,Years"</formula1>
    </dataValidation>
    <dataValidation sqref="G6:H155" showDropDown="0" showInputMessage="0" showErrorMessage="0" allowBlank="1" type="list">
      <formula1>Months</formula1>
    </dataValidation>
    <dataValidation sqref="I6:I155" showDropDown="0" showInputMessage="0" showErrorMessage="0" allowBlank="1" type="decimal" operator="between">
      <formula1>0</formula1>
      <formula2>100000000</formula2>
    </dataValidation>
    <dataValidation sqref="K6:K155" showDropDown="0" showInputMessage="0" showErrorMessage="0" allowBlank="1" type="date" operator="greaterThan">
      <formula1>1</formula1>
    </dataValidation>
    <dataValidation sqref="L6:L155" showDropDown="0" showInputMessage="0" showErrorMessage="0" allowBlank="1" type="list">
      <formula1>"Yes,No"</formula1>
    </dataValidation>
  </dataValidations>
  <printOptions horizontalCentered="1"/>
  <pageMargins left="0.4" right="0.4"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K1504"/>
  <sheetViews>
    <sheetView showGridLines="0" workbookViewId="0">
      <pane ySplit="4" topLeftCell="A5" activePane="bottomLeft" state="frozen"/>
      <selection pane="bottomLeft" activeCell="A1" sqref="A1"/>
    </sheetView>
  </sheetViews>
  <sheetFormatPr baseColWidth="8" defaultRowHeight="15"/>
  <cols>
    <col width="12" customWidth="1" min="1" max="1"/>
    <col width="28" customWidth="1" min="2" max="2"/>
    <col width="30" customWidth="1" min="3" max="3"/>
    <col width="16" customWidth="1" min="4" max="4"/>
    <col width="20" customWidth="1" min="5" max="5"/>
    <col width="10" customWidth="1" min="6" max="6"/>
    <col width="18" customWidth="1" min="7" max="7"/>
    <col width="18" customWidth="1" min="8" max="8"/>
    <col width="16" customWidth="1" min="9" max="9"/>
    <col width="20" customWidth="1" min="10" max="10"/>
    <col width="20" customWidth="1" min="11" max="11"/>
  </cols>
  <sheetData>
    <row r="1">
      <c r="A1" s="1" t="inlineStr">
        <is>
          <t>Job Log</t>
        </is>
      </c>
    </row>
    <row r="2">
      <c r="A2" s="2" t="inlineStr">
        <is>
          <t>One row each time a job is done. Leave Task blank for a one-off repair and pick its area.</t>
        </is>
      </c>
    </row>
    <row r="4" ht="46" customHeight="1">
      <c r="A4" s="17" t="inlineStr">
        <is>
          <t>Date</t>
        </is>
      </c>
      <c r="B4" s="17" t="inlineStr">
        <is>
          <t>Task (pick from Tasks; blank = one-off)</t>
        </is>
      </c>
      <c r="C4" s="17" t="inlineStr">
        <is>
          <t>What was done / notes</t>
        </is>
      </c>
      <c r="D4" s="17" t="inlineStr">
        <is>
          <t>Area (one-offs)</t>
        </is>
      </c>
      <c r="E4" s="17" t="inlineStr">
        <is>
          <t>Appliance (one-offs)</t>
        </is>
      </c>
      <c r="F4" s="17" t="inlineStr">
        <is>
          <t>Cost</t>
        </is>
      </c>
      <c r="G4" s="17" t="inlineStr">
        <is>
          <t>Done by</t>
        </is>
      </c>
      <c r="H4" s="17" t="inlineStr">
        <is>
          <t>Receipt / ref</t>
        </is>
      </c>
      <c r="I4" s="17" t="inlineStr">
        <is>
          <t>Area used</t>
        </is>
      </c>
      <c r="J4" s="17" t="inlineStr">
        <is>
          <t>Appliance used</t>
        </is>
      </c>
      <c r="K4" s="17" t="inlineStr">
        <is>
          <t>Check</t>
        </is>
      </c>
    </row>
    <row r="5">
      <c r="A5" s="6" t="n">
        <v>45432</v>
      </c>
      <c r="B5" s="10" t="inlineStr">
        <is>
          <t>Open &amp; clean pool</t>
        </is>
      </c>
      <c r="C5" s="10" t="inlineStr"/>
      <c r="D5" s="10" t="inlineStr"/>
      <c r="E5" s="10" t="inlineStr"/>
      <c r="F5" s="24" t="n">
        <v>300</v>
      </c>
      <c r="G5" s="10" t="inlineStr"/>
      <c r="H5" s="10" t="inlineStr"/>
      <c r="I5" s="11">
        <f>IF(AND(A5="",B5=""),"",IF(B5&lt;&gt;"",IFERROR(INDEX(TArea,MATCH(B5,TName,0))&amp;"",D5&amp;""),D5&amp;""))</f>
        <v/>
      </c>
      <c r="J5" s="11">
        <f>IF(AND(A5="",B5=""),"",IF(B5&lt;&gt;"",IFERROR(INDEX(TAsset,MATCH(B5,TName,0))&amp;"",E5&amp;""),E5&amp;""))</f>
        <v/>
      </c>
      <c r="K5" s="28">
        <f>IF(AND(A5="",B5="",C5="",F5=""),"",IF(A5="","Add a date",IF(A5&gt;AsOf,"After as-of date: not counted yet",IF(AND(B5&lt;&gt;"",COUNTIF(TName,B5)=0),"Task not on Tasks sheet",""))))</f>
        <v/>
      </c>
    </row>
    <row r="6">
      <c r="A6" s="6" t="n">
        <v>45580</v>
      </c>
      <c r="B6" s="10" t="inlineStr">
        <is>
          <t>Vacuum refrigerator coils</t>
        </is>
      </c>
      <c r="C6" s="10" t="inlineStr"/>
      <c r="D6" s="10" t="inlineStr"/>
      <c r="E6" s="10" t="inlineStr"/>
      <c r="F6" s="24" t="n"/>
      <c r="G6" s="10" t="inlineStr">
        <is>
          <t>DIY</t>
        </is>
      </c>
      <c r="H6" s="10" t="inlineStr"/>
      <c r="I6" s="11">
        <f>IF(AND(A6="",B6=""),"",IF(B6&lt;&gt;"",IFERROR(INDEX(TArea,MATCH(B6,TName,0))&amp;"",D6&amp;""),D6&amp;""))</f>
        <v/>
      </c>
      <c r="J6" s="11">
        <f>IF(AND(A6="",B6=""),"",IF(B6&lt;&gt;"",IFERROR(INDEX(TAsset,MATCH(B6,TName,0))&amp;"",E6&amp;""),E6&amp;""))</f>
        <v/>
      </c>
      <c r="K6" s="28">
        <f>IF(AND(A6="",B6="",C6="",F6=""),"",IF(A6="","Add a date",IF(A6&gt;AsOf,"After as-of date: not counted yet",IF(AND(B6&lt;&gt;"",COUNTIF(TName,B6)=0),"Task not on Tasks sheet",""))))</f>
        <v/>
      </c>
    </row>
    <row r="7">
      <c r="A7" s="6" t="n">
        <v>45584</v>
      </c>
      <c r="B7" s="10" t="inlineStr">
        <is>
          <t>Test smoke &amp; CO alarms</t>
        </is>
      </c>
      <c r="C7" s="10" t="inlineStr"/>
      <c r="D7" s="10" t="inlineStr"/>
      <c r="E7" s="10" t="inlineStr"/>
      <c r="F7" s="24" t="n"/>
      <c r="G7" s="10" t="inlineStr">
        <is>
          <t>DIY</t>
        </is>
      </c>
      <c r="H7" s="10" t="inlineStr"/>
      <c r="I7" s="11">
        <f>IF(AND(A7="",B7=""),"",IF(B7&lt;&gt;"",IFERROR(INDEX(TArea,MATCH(B7,TName,0))&amp;"",D7&amp;""),D7&amp;""))</f>
        <v/>
      </c>
      <c r="J7" s="11">
        <f>IF(AND(A7="",B7=""),"",IF(B7&lt;&gt;"",IFERROR(INDEX(TAsset,MATCH(B7,TName,0))&amp;"",E7&amp;""),E7&amp;""))</f>
        <v/>
      </c>
      <c r="K7" s="28">
        <f>IF(AND(A7="",B7="",C7="",F7=""),"",IF(A7="","Add a date",IF(A7&gt;AsOf,"After as-of date: not counted yet",IF(AND(B7&lt;&gt;"",COUNTIF(TName,B7)=0),"Task not on Tasks sheet",""))))</f>
        <v/>
      </c>
    </row>
    <row r="8">
      <c r="A8" s="6" t="n">
        <v>45587</v>
      </c>
      <c r="B8" s="10" t="inlineStr">
        <is>
          <t>Descale shower heads</t>
        </is>
      </c>
      <c r="C8" s="10" t="inlineStr"/>
      <c r="D8" s="10" t="inlineStr"/>
      <c r="E8" s="10" t="inlineStr"/>
      <c r="F8" s="24" t="n"/>
      <c r="G8" s="10" t="inlineStr">
        <is>
          <t>DIY</t>
        </is>
      </c>
      <c r="H8" s="10" t="inlineStr"/>
      <c r="I8" s="11">
        <f>IF(AND(A8="",B8=""),"",IF(B8&lt;&gt;"",IFERROR(INDEX(TArea,MATCH(B8,TName,0))&amp;"",D8&amp;""),D8&amp;""))</f>
        <v/>
      </c>
      <c r="J8" s="11">
        <f>IF(AND(A8="",B8=""),"",IF(B8&lt;&gt;"",IFERROR(INDEX(TAsset,MATCH(B8,TName,0))&amp;"",E8&amp;""),E8&amp;""))</f>
        <v/>
      </c>
      <c r="K8" s="28">
        <f>IF(AND(A8="",B8="",C8="",F8=""),"",IF(A8="","Add a date",IF(A8&gt;AsOf,"After as-of date: not counted yet",IF(AND(B8&lt;&gt;"",COUNTIF(TName,B8)=0),"Task not on Tasks sheet",""))))</f>
        <v/>
      </c>
    </row>
    <row r="9">
      <c r="A9" s="6" t="n">
        <v>45589</v>
      </c>
      <c r="B9" s="10" t="inlineStr">
        <is>
          <t>Check water softener salt</t>
        </is>
      </c>
      <c r="C9" s="10" t="inlineStr"/>
      <c r="D9" s="10" t="inlineStr"/>
      <c r="E9" s="10" t="inlineStr"/>
      <c r="F9" s="24" t="n">
        <v>8</v>
      </c>
      <c r="G9" s="10" t="inlineStr">
        <is>
          <t>DIY</t>
        </is>
      </c>
      <c r="H9" s="10" t="inlineStr"/>
      <c r="I9" s="11">
        <f>IF(AND(A9="",B9=""),"",IF(B9&lt;&gt;"",IFERROR(INDEX(TArea,MATCH(B9,TName,0))&amp;"",D9&amp;""),D9&amp;""))</f>
        <v/>
      </c>
      <c r="J9" s="11">
        <f>IF(AND(A9="",B9=""),"",IF(B9&lt;&gt;"",IFERROR(INDEX(TAsset,MATCH(B9,TName,0))&amp;"",E9&amp;""),E9&amp;""))</f>
        <v/>
      </c>
      <c r="K9" s="28">
        <f>IF(AND(A9="",B9="",C9="",F9=""),"",IF(A9="","Add a date",IF(A9&gt;AsOf,"After as-of date: not counted yet",IF(AND(B9&lt;&gt;"",COUNTIF(TName,B9)=0),"Task not on Tasks sheet",""))))</f>
        <v/>
      </c>
    </row>
    <row r="10">
      <c r="A10" s="6" t="n">
        <v>45592</v>
      </c>
      <c r="B10" s="10" t="inlineStr">
        <is>
          <t>Clean dishwasher filter</t>
        </is>
      </c>
      <c r="C10" s="10" t="inlineStr"/>
      <c r="D10" s="10" t="inlineStr"/>
      <c r="E10" s="10" t="inlineStr"/>
      <c r="F10" s="24" t="n"/>
      <c r="G10" s="10" t="inlineStr">
        <is>
          <t>DIY</t>
        </is>
      </c>
      <c r="H10" s="10" t="inlineStr"/>
      <c r="I10" s="11">
        <f>IF(AND(A10="",B10=""),"",IF(B10&lt;&gt;"",IFERROR(INDEX(TArea,MATCH(B10,TName,0))&amp;"",D10&amp;""),D10&amp;""))</f>
        <v/>
      </c>
      <c r="J10" s="11">
        <f>IF(AND(A10="",B10=""),"",IF(B10&lt;&gt;"",IFERROR(INDEX(TAsset,MATCH(B10,TName,0))&amp;"",E10&amp;""),E10&amp;""))</f>
        <v/>
      </c>
      <c r="K10" s="28">
        <f>IF(AND(A10="",B10="",C10="",F10=""),"",IF(A10="","Add a date",IF(A10&gt;AsOf,"After as-of date: not counted yet",IF(AND(B10&lt;&gt;"",COUNTIF(TName,B10)=0),"Task not on Tasks sheet",""))))</f>
        <v/>
      </c>
    </row>
    <row r="11">
      <c r="A11" s="6" t="n">
        <v>45595</v>
      </c>
      <c r="B11" s="10" t="inlineStr">
        <is>
          <t>Clean range hood filter</t>
        </is>
      </c>
      <c r="C11" s="10" t="inlineStr"/>
      <c r="D11" s="10" t="inlineStr"/>
      <c r="E11" s="10" t="inlineStr"/>
      <c r="F11" s="24" t="n"/>
      <c r="G11" s="10" t="inlineStr">
        <is>
          <t>DIY</t>
        </is>
      </c>
      <c r="H11" s="10" t="inlineStr"/>
      <c r="I11" s="11">
        <f>IF(AND(A11="",B11=""),"",IF(B11&lt;&gt;"",IFERROR(INDEX(TArea,MATCH(B11,TName,0))&amp;"",D11&amp;""),D11&amp;""))</f>
        <v/>
      </c>
      <c r="J11" s="11">
        <f>IF(AND(A11="",B11=""),"",IF(B11&lt;&gt;"",IFERROR(INDEX(TAsset,MATCH(B11,TName,0))&amp;"",E11&amp;""),E11&amp;""))</f>
        <v/>
      </c>
      <c r="K11" s="28">
        <f>IF(AND(A11="",B11="",C11="",F11=""),"",IF(A11="","Add a date",IF(A11&gt;AsOf,"After as-of date: not counted yet",IF(AND(B11&lt;&gt;"",COUNTIF(TName,B11)=0),"Task not on Tasks sheet",""))))</f>
        <v/>
      </c>
    </row>
    <row r="12">
      <c r="A12" s="6" t="n">
        <v>45600</v>
      </c>
      <c r="B12" s="10" t="inlineStr">
        <is>
          <t>Replace furnace filter</t>
        </is>
      </c>
      <c r="C12" s="10" t="inlineStr"/>
      <c r="D12" s="10" t="inlineStr"/>
      <c r="E12" s="10" t="inlineStr"/>
      <c r="F12" s="24" t="n">
        <v>18</v>
      </c>
      <c r="G12" s="10" t="inlineStr">
        <is>
          <t>DIY</t>
        </is>
      </c>
      <c r="H12" s="10" t="inlineStr"/>
      <c r="I12" s="11">
        <f>IF(AND(A12="",B12=""),"",IF(B12&lt;&gt;"",IFERROR(INDEX(TArea,MATCH(B12,TName,0))&amp;"",D12&amp;""),D12&amp;""))</f>
        <v/>
      </c>
      <c r="J12" s="11">
        <f>IF(AND(A12="",B12=""),"",IF(B12&lt;&gt;"",IFERROR(INDEX(TAsset,MATCH(B12,TName,0))&amp;"",E12&amp;""),E12&amp;""))</f>
        <v/>
      </c>
      <c r="K12" s="28">
        <f>IF(AND(A12="",B12="",C12="",F12=""),"",IF(A12="","Add a date",IF(A12&gt;AsOf,"After as-of date: not counted yet",IF(AND(B12&lt;&gt;"",COUNTIF(TName,B12)=0),"Task not on Tasks sheet",""))))</f>
        <v/>
      </c>
    </row>
    <row r="13">
      <c r="A13" s="6" t="n">
        <v>45603</v>
      </c>
      <c r="B13" s="10" t="inlineStr">
        <is>
          <t>Lubricate garage door</t>
        </is>
      </c>
      <c r="C13" s="10" t="inlineStr"/>
      <c r="D13" s="10" t="inlineStr"/>
      <c r="E13" s="10" t="inlineStr"/>
      <c r="F13" s="24" t="n">
        <v>9</v>
      </c>
      <c r="G13" s="10" t="inlineStr">
        <is>
          <t>DIY</t>
        </is>
      </c>
      <c r="H13" s="10" t="inlineStr"/>
      <c r="I13" s="11">
        <f>IF(AND(A13="",B13=""),"",IF(B13&lt;&gt;"",IFERROR(INDEX(TArea,MATCH(B13,TName,0))&amp;"",D13&amp;""),D13&amp;""))</f>
        <v/>
      </c>
      <c r="J13" s="11">
        <f>IF(AND(A13="",B13=""),"",IF(B13&lt;&gt;"",IFERROR(INDEX(TAsset,MATCH(B13,TName,0))&amp;"",E13&amp;""),E13&amp;""))</f>
        <v/>
      </c>
      <c r="K13" s="28">
        <f>IF(AND(A13="",B13="",C13="",F13=""),"",IF(A13="","Add a date",IF(A13&gt;AsOf,"After as-of date: not counted yet",IF(AND(B13&lt;&gt;"",COUNTIF(TName,B13)=0),"Task not on Tasks sheet",""))))</f>
        <v/>
      </c>
    </row>
    <row r="14">
      <c r="A14" s="6" t="n">
        <v>45612</v>
      </c>
      <c r="B14" s="10" t="inlineStr">
        <is>
          <t>Test smoke &amp; CO alarms</t>
        </is>
      </c>
      <c r="C14" s="10" t="inlineStr">
        <is>
          <t>Bought 2 spares</t>
        </is>
      </c>
      <c r="D14" s="10" t="inlineStr"/>
      <c r="E14" s="10" t="inlineStr"/>
      <c r="F14" s="24" t="n"/>
      <c r="G14" s="10" t="inlineStr">
        <is>
          <t>DIY</t>
        </is>
      </c>
      <c r="H14" s="10" t="inlineStr"/>
      <c r="I14" s="11">
        <f>IF(AND(A14="",B14=""),"",IF(B14&lt;&gt;"",IFERROR(INDEX(TArea,MATCH(B14,TName,0))&amp;"",D14&amp;""),D14&amp;""))</f>
        <v/>
      </c>
      <c r="J14" s="11">
        <f>IF(AND(A14="",B14=""),"",IF(B14&lt;&gt;"",IFERROR(INDEX(TAsset,MATCH(B14,TName,0))&amp;"",E14&amp;""),E14&amp;""))</f>
        <v/>
      </c>
      <c r="K14" s="28">
        <f>IF(AND(A14="",B14="",C14="",F14=""),"",IF(A14="","Add a date",IF(A14&gt;AsOf,"After as-of date: not counted yet",IF(AND(B14&lt;&gt;"",COUNTIF(TName,B14)=0),"Task not on Tasks sheet",""))))</f>
        <v/>
      </c>
    </row>
    <row r="15">
      <c r="A15" s="6" t="n">
        <v>45615</v>
      </c>
      <c r="B15" s="10" t="inlineStr">
        <is>
          <t>Winterize outdoor faucets</t>
        </is>
      </c>
      <c r="C15" s="10" t="inlineStr"/>
      <c r="D15" s="10" t="inlineStr"/>
      <c r="E15" s="10" t="inlineStr"/>
      <c r="F15" s="24" t="n"/>
      <c r="G15" s="10" t="inlineStr">
        <is>
          <t>DIY</t>
        </is>
      </c>
      <c r="H15" s="10" t="inlineStr"/>
      <c r="I15" s="11">
        <f>IF(AND(A15="",B15=""),"",IF(B15&lt;&gt;"",IFERROR(INDEX(TArea,MATCH(B15,TName,0))&amp;"",D15&amp;""),D15&amp;""))</f>
        <v/>
      </c>
      <c r="J15" s="11">
        <f>IF(AND(A15="",B15=""),"",IF(B15&lt;&gt;"",IFERROR(INDEX(TAsset,MATCH(B15,TName,0))&amp;"",E15&amp;""),E15&amp;""))</f>
        <v/>
      </c>
      <c r="K15" s="28">
        <f>IF(AND(A15="",B15="",C15="",F15=""),"",IF(A15="","Add a date",IF(A15&gt;AsOf,"After as-of date: not counted yet",IF(AND(B15&lt;&gt;"",COUNTIF(TName,B15)=0),"Task not on Tasks sheet",""))))</f>
        <v/>
      </c>
    </row>
    <row r="16">
      <c r="A16" s="6" t="n">
        <v>45616</v>
      </c>
      <c r="B16" s="10" t="inlineStr">
        <is>
          <t>Clean gutters &amp; downspouts</t>
        </is>
      </c>
      <c r="C16" s="10" t="inlineStr"/>
      <c r="D16" s="10" t="inlineStr"/>
      <c r="E16" s="10" t="inlineStr"/>
      <c r="F16" s="24" t="n">
        <v>170.69</v>
      </c>
      <c r="G16" s="10" t="inlineStr">
        <is>
          <t>Example Gutter Guys</t>
        </is>
      </c>
      <c r="H16" s="10" t="inlineStr"/>
      <c r="I16" s="11">
        <f>IF(AND(A16="",B16=""),"",IF(B16&lt;&gt;"",IFERROR(INDEX(TArea,MATCH(B16,TName,0))&amp;"",D16&amp;""),D16&amp;""))</f>
        <v/>
      </c>
      <c r="J16" s="11">
        <f>IF(AND(A16="",B16=""),"",IF(B16&lt;&gt;"",IFERROR(INDEX(TAsset,MATCH(B16,TName,0))&amp;"",E16&amp;""),E16&amp;""))</f>
        <v/>
      </c>
      <c r="K16" s="28">
        <f>IF(AND(A16="",B16="",C16="",F16=""),"",IF(A16="","Add a date",IF(A16&gt;AsOf,"After as-of date: not counted yet",IF(AND(B16&lt;&gt;"",COUNTIF(TName,B16)=0),"Task not on Tasks sheet",""))))</f>
        <v/>
      </c>
    </row>
    <row r="17">
      <c r="A17" s="6" t="n">
        <v>45619</v>
      </c>
      <c r="B17" s="10" t="inlineStr">
        <is>
          <t>Replace alarm batteries</t>
        </is>
      </c>
      <c r="C17" s="10" t="inlineStr">
        <is>
          <t>Took 20 min</t>
        </is>
      </c>
      <c r="D17" s="10" t="inlineStr"/>
      <c r="E17" s="10" t="inlineStr"/>
      <c r="F17" s="24" t="n">
        <v>12</v>
      </c>
      <c r="G17" s="10" t="inlineStr">
        <is>
          <t>DIY</t>
        </is>
      </c>
      <c r="H17" s="10" t="inlineStr"/>
      <c r="I17" s="11">
        <f>IF(AND(A17="",B17=""),"",IF(B17&lt;&gt;"",IFERROR(INDEX(TArea,MATCH(B17,TName,0))&amp;"",D17&amp;""),D17&amp;""))</f>
        <v/>
      </c>
      <c r="J17" s="11">
        <f>IF(AND(A17="",B17=""),"",IF(B17&lt;&gt;"",IFERROR(INDEX(TAsset,MATCH(B17,TName,0))&amp;"",E17&amp;""),E17&amp;""))</f>
        <v/>
      </c>
      <c r="K17" s="28">
        <f>IF(AND(A17="",B17="",C17="",F17=""),"",IF(A17="","Add a date",IF(A17&gt;AsOf,"After as-of date: not counted yet",IF(AND(B17&lt;&gt;"",COUNTIF(TName,B17)=0),"Task not on Tasks sheet",""))))</f>
        <v/>
      </c>
    </row>
    <row r="18">
      <c r="A18" s="6" t="n">
        <v>45621</v>
      </c>
      <c r="B18" s="10" t="inlineStr">
        <is>
          <t>Check water softener salt</t>
        </is>
      </c>
      <c r="C18" s="10" t="inlineStr"/>
      <c r="D18" s="10" t="inlineStr"/>
      <c r="E18" s="10" t="inlineStr"/>
      <c r="F18" s="24" t="n">
        <v>8</v>
      </c>
      <c r="G18" s="10" t="inlineStr">
        <is>
          <t>DIY</t>
        </is>
      </c>
      <c r="H18" s="10" t="inlineStr"/>
      <c r="I18" s="11">
        <f>IF(AND(A18="",B18=""),"",IF(B18&lt;&gt;"",IFERROR(INDEX(TArea,MATCH(B18,TName,0))&amp;"",D18&amp;""),D18&amp;""))</f>
        <v/>
      </c>
      <c r="J18" s="11">
        <f>IF(AND(A18="",B18=""),"",IF(B18&lt;&gt;"",IFERROR(INDEX(TAsset,MATCH(B18,TName,0))&amp;"",E18&amp;""),E18&amp;""))</f>
        <v/>
      </c>
      <c r="K18" s="28">
        <f>IF(AND(A18="",B18="",C18="",F18=""),"",IF(A18="","Add a date",IF(A18&gt;AsOf,"After as-of date: not counted yet",IF(AND(B18&lt;&gt;"",COUNTIF(TName,B18)=0),"Task not on Tasks sheet",""))))</f>
        <v/>
      </c>
    </row>
    <row r="19">
      <c r="A19" s="6" t="n">
        <v>45624</v>
      </c>
      <c r="B19" s="10" t="inlineStr">
        <is>
          <t>Clean dishwasher filter</t>
        </is>
      </c>
      <c r="C19" s="10" t="inlineStr"/>
      <c r="D19" s="10" t="inlineStr"/>
      <c r="E19" s="10" t="inlineStr"/>
      <c r="F19" s="24" t="n"/>
      <c r="G19" s="10" t="inlineStr">
        <is>
          <t>DIY</t>
        </is>
      </c>
      <c r="H19" s="10" t="inlineStr"/>
      <c r="I19" s="11">
        <f>IF(AND(A19="",B19=""),"",IF(B19&lt;&gt;"",IFERROR(INDEX(TArea,MATCH(B19,TName,0))&amp;"",D19&amp;""),D19&amp;""))</f>
        <v/>
      </c>
      <c r="J19" s="11">
        <f>IF(AND(A19="",B19=""),"",IF(B19&lt;&gt;"",IFERROR(INDEX(TAsset,MATCH(B19,TName,0))&amp;"",E19&amp;""),E19&amp;""))</f>
        <v/>
      </c>
      <c r="K19" s="28">
        <f>IF(AND(A19="",B19="",C19="",F19=""),"",IF(A19="","Add a date",IF(A19&gt;AsOf,"After as-of date: not counted yet",IF(AND(B19&lt;&gt;"",COUNTIF(TName,B19)=0),"Task not on Tasks sheet",""))))</f>
        <v/>
      </c>
    </row>
    <row r="20">
      <c r="A20" s="6" t="n">
        <v>45629</v>
      </c>
      <c r="B20" s="10" t="n"/>
      <c r="C20" s="10" t="inlineStr">
        <is>
          <t>Replaced dryer drum belt</t>
        </is>
      </c>
      <c r="D20" s="10" t="inlineStr">
        <is>
          <t>Kitchen &amp; laundry</t>
        </is>
      </c>
      <c r="E20" s="10" t="inlineStr">
        <is>
          <t>Clothes dryer</t>
        </is>
      </c>
      <c r="F20" s="24" t="n">
        <v>48</v>
      </c>
      <c r="G20" s="10" t="inlineStr">
        <is>
          <t>DIY</t>
        </is>
      </c>
      <c r="H20" s="10" t="inlineStr">
        <is>
          <t>Receipt: parts store</t>
        </is>
      </c>
      <c r="I20" s="11">
        <f>IF(AND(A20="",B20=""),"",IF(B20&lt;&gt;"",IFERROR(INDEX(TArea,MATCH(B20,TName,0))&amp;"",D20&amp;""),D20&amp;""))</f>
        <v/>
      </c>
      <c r="J20" s="11">
        <f>IF(AND(A20="",B20=""),"",IF(B20&lt;&gt;"",IFERROR(INDEX(TAsset,MATCH(B20,TName,0))&amp;"",E20&amp;""),E20&amp;""))</f>
        <v/>
      </c>
      <c r="K20" s="28">
        <f>IF(AND(A20="",B20="",C20="",F20=""),"",IF(A20="","Add a date",IF(A20&gt;AsOf,"After as-of date: not counted yet",IF(AND(B20&lt;&gt;"",COUNTIF(TName,B20)=0),"Task not on Tasks sheet",""))))</f>
        <v/>
      </c>
    </row>
    <row r="21">
      <c r="A21" s="6" t="n">
        <v>45631</v>
      </c>
      <c r="B21" s="10" t="inlineStr">
        <is>
          <t>Replace fridge water filter</t>
        </is>
      </c>
      <c r="C21" s="10" t="inlineStr">
        <is>
          <t>All fine</t>
        </is>
      </c>
      <c r="D21" s="10" t="inlineStr"/>
      <c r="E21" s="10" t="inlineStr"/>
      <c r="F21" s="24" t="n">
        <v>45</v>
      </c>
      <c r="G21" s="10" t="inlineStr">
        <is>
          <t>DIY</t>
        </is>
      </c>
      <c r="H21" s="10" t="inlineStr"/>
      <c r="I21" s="11">
        <f>IF(AND(A21="",B21=""),"",IF(B21&lt;&gt;"",IFERROR(INDEX(TArea,MATCH(B21,TName,0))&amp;"",D21&amp;""),D21&amp;""))</f>
        <v/>
      </c>
      <c r="J21" s="11">
        <f>IF(AND(A21="",B21=""),"",IF(B21&lt;&gt;"",IFERROR(INDEX(TAsset,MATCH(B21,TName,0))&amp;"",E21&amp;""),E21&amp;""))</f>
        <v/>
      </c>
      <c r="K21" s="28">
        <f>IF(AND(A21="",B21="",C21="",F21=""),"",IF(A21="","Add a date",IF(A21&gt;AsOf,"After as-of date: not counted yet",IF(AND(B21&lt;&gt;"",COUNTIF(TName,B21)=0),"Task not on Tasks sheet",""))))</f>
        <v/>
      </c>
    </row>
    <row r="22">
      <c r="A22" s="6" t="n">
        <v>45631</v>
      </c>
      <c r="B22" s="10" t="inlineStr">
        <is>
          <t>Re-caulk tubs &amp; sinks</t>
        </is>
      </c>
      <c r="C22" s="10" t="inlineStr"/>
      <c r="D22" s="10" t="inlineStr"/>
      <c r="E22" s="10" t="inlineStr"/>
      <c r="F22" s="24" t="n">
        <v>15</v>
      </c>
      <c r="G22" s="10" t="inlineStr">
        <is>
          <t>DIY</t>
        </is>
      </c>
      <c r="H22" s="10" t="inlineStr"/>
      <c r="I22" s="11">
        <f>IF(AND(A22="",B22=""),"",IF(B22&lt;&gt;"",IFERROR(INDEX(TArea,MATCH(B22,TName,0))&amp;"",D22&amp;""),D22&amp;""))</f>
        <v/>
      </c>
      <c r="J22" s="11">
        <f>IF(AND(A22="",B22=""),"",IF(B22&lt;&gt;"",IFERROR(INDEX(TAsset,MATCH(B22,TName,0))&amp;"",E22&amp;""),E22&amp;""))</f>
        <v/>
      </c>
      <c r="K22" s="28">
        <f>IF(AND(A22="",B22="",C22="",F22=""),"",IF(A22="","Add a date",IF(A22&gt;AsOf,"After as-of date: not counted yet",IF(AND(B22&lt;&gt;"",COUNTIF(TName,B22)=0),"Task not on Tasks sheet",""))))</f>
        <v/>
      </c>
    </row>
    <row r="23">
      <c r="A23" s="6" t="n">
        <v>45639</v>
      </c>
      <c r="B23" s="10" t="inlineStr">
        <is>
          <t>Test smoke &amp; CO alarms</t>
        </is>
      </c>
      <c r="C23" s="10" t="inlineStr"/>
      <c r="D23" s="10" t="inlineStr"/>
      <c r="E23" s="10" t="inlineStr"/>
      <c r="F23" s="24" t="n"/>
      <c r="G23" s="10" t="inlineStr">
        <is>
          <t>DIY</t>
        </is>
      </c>
      <c r="H23" s="10" t="inlineStr"/>
      <c r="I23" s="11">
        <f>IF(AND(A23="",B23=""),"",IF(B23&lt;&gt;"",IFERROR(INDEX(TArea,MATCH(B23,TName,0))&amp;"",D23&amp;""),D23&amp;""))</f>
        <v/>
      </c>
      <c r="J23" s="11">
        <f>IF(AND(A23="",B23=""),"",IF(B23&lt;&gt;"",IFERROR(INDEX(TAsset,MATCH(B23,TName,0))&amp;"",E23&amp;""),E23&amp;""))</f>
        <v/>
      </c>
      <c r="K23" s="28">
        <f>IF(AND(A23="",B23="",C23="",F23=""),"",IF(A23="","Add a date",IF(A23&gt;AsOf,"After as-of date: not counted yet",IF(AND(B23&lt;&gt;"",COUNTIF(TName,B23)=0),"Task not on Tasks sheet",""))))</f>
        <v/>
      </c>
    </row>
    <row r="24">
      <c r="A24" s="6" t="n">
        <v>45649</v>
      </c>
      <c r="B24" s="10" t="inlineStr">
        <is>
          <t>Check water softener salt</t>
        </is>
      </c>
      <c r="C24" s="10" t="inlineStr"/>
      <c r="D24" s="10" t="inlineStr"/>
      <c r="E24" s="10" t="inlineStr"/>
      <c r="F24" s="24" t="n">
        <v>8</v>
      </c>
      <c r="G24" s="10" t="inlineStr">
        <is>
          <t>DIY</t>
        </is>
      </c>
      <c r="H24" s="10" t="inlineStr"/>
      <c r="I24" s="11">
        <f>IF(AND(A24="",B24=""),"",IF(B24&lt;&gt;"",IFERROR(INDEX(TArea,MATCH(B24,TName,0))&amp;"",D24&amp;""),D24&amp;""))</f>
        <v/>
      </c>
      <c r="J24" s="11">
        <f>IF(AND(A24="",B24=""),"",IF(B24&lt;&gt;"",IFERROR(INDEX(TAsset,MATCH(B24,TName,0))&amp;"",E24&amp;""),E24&amp;""))</f>
        <v/>
      </c>
      <c r="K24" s="28">
        <f>IF(AND(A24="",B24="",C24="",F24=""),"",IF(A24="","Add a date",IF(A24&gt;AsOf,"After as-of date: not counted yet",IF(AND(B24&lt;&gt;"",COUNTIF(TName,B24)=0),"Task not on Tasks sheet",""))))</f>
        <v/>
      </c>
    </row>
    <row r="25">
      <c r="A25" s="6" t="n">
        <v>45658</v>
      </c>
      <c r="B25" s="10" t="inlineStr">
        <is>
          <t>Clean dishwasher filter</t>
        </is>
      </c>
      <c r="C25" s="10" t="inlineStr"/>
      <c r="D25" s="10" t="inlineStr"/>
      <c r="E25" s="10" t="inlineStr"/>
      <c r="F25" s="24" t="n"/>
      <c r="G25" s="10" t="inlineStr">
        <is>
          <t>DIY</t>
        </is>
      </c>
      <c r="H25" s="10" t="inlineStr"/>
      <c r="I25" s="11">
        <f>IF(AND(A25="",B25=""),"",IF(B25&lt;&gt;"",IFERROR(INDEX(TArea,MATCH(B25,TName,0))&amp;"",D25&amp;""),D25&amp;""))</f>
        <v/>
      </c>
      <c r="J25" s="11">
        <f>IF(AND(A25="",B25=""),"",IF(B25&lt;&gt;"",IFERROR(INDEX(TAsset,MATCH(B25,TName,0))&amp;"",E25&amp;""),E25&amp;""))</f>
        <v/>
      </c>
      <c r="K25" s="28">
        <f>IF(AND(A25="",B25="",C25="",F25=""),"",IF(A25="","Add a date",IF(A25&gt;AsOf,"After as-of date: not counted yet",IF(AND(B25&lt;&gt;"",COUNTIF(TName,B25)=0),"Task not on Tasks sheet",""))))</f>
        <v/>
      </c>
    </row>
    <row r="26">
      <c r="A26" s="6" t="n">
        <v>45669</v>
      </c>
      <c r="B26" s="10" t="inlineStr">
        <is>
          <t>Test smoke &amp; CO alarms</t>
        </is>
      </c>
      <c r="C26" s="10" t="inlineStr"/>
      <c r="D26" s="10" t="inlineStr"/>
      <c r="E26" s="10" t="inlineStr"/>
      <c r="F26" s="24" t="n"/>
      <c r="G26" s="10" t="inlineStr">
        <is>
          <t>DIY</t>
        </is>
      </c>
      <c r="H26" s="10" t="inlineStr"/>
      <c r="I26" s="11">
        <f>IF(AND(A26="",B26=""),"",IF(B26&lt;&gt;"",IFERROR(INDEX(TArea,MATCH(B26,TName,0))&amp;"",D26&amp;""),D26&amp;""))</f>
        <v/>
      </c>
      <c r="J26" s="11">
        <f>IF(AND(A26="",B26=""),"",IF(B26&lt;&gt;"",IFERROR(INDEX(TAsset,MATCH(B26,TName,0))&amp;"",E26&amp;""),E26&amp;""))</f>
        <v/>
      </c>
      <c r="K26" s="28">
        <f>IF(AND(A26="",B26="",C26="",F26=""),"",IF(A26="","Add a date",IF(A26&gt;AsOf,"After as-of date: not counted yet",IF(AND(B26&lt;&gt;"",COUNTIF(TName,B26)=0),"Task not on Tasks sheet",""))))</f>
        <v/>
      </c>
    </row>
    <row r="27">
      <c r="A27" s="6" t="n">
        <v>45677</v>
      </c>
      <c r="B27" s="10" t="inlineStr">
        <is>
          <t>Check water softener salt</t>
        </is>
      </c>
      <c r="C27" s="10" t="inlineStr">
        <is>
          <t>All fine</t>
        </is>
      </c>
      <c r="D27" s="10" t="inlineStr"/>
      <c r="E27" s="10" t="inlineStr"/>
      <c r="F27" s="24" t="n">
        <v>8</v>
      </c>
      <c r="G27" s="10" t="inlineStr">
        <is>
          <t>DIY</t>
        </is>
      </c>
      <c r="H27" s="10" t="inlineStr"/>
      <c r="I27" s="11">
        <f>IF(AND(A27="",B27=""),"",IF(B27&lt;&gt;"",IFERROR(INDEX(TArea,MATCH(B27,TName,0))&amp;"",D27&amp;""),D27&amp;""))</f>
        <v/>
      </c>
      <c r="J27" s="11">
        <f>IF(AND(A27="",B27=""),"",IF(B27&lt;&gt;"",IFERROR(INDEX(TAsset,MATCH(B27,TName,0))&amp;"",E27&amp;""),E27&amp;""))</f>
        <v/>
      </c>
      <c r="K27" s="28">
        <f>IF(AND(A27="",B27="",C27="",F27=""),"",IF(A27="","Add a date",IF(A27&gt;AsOf,"After as-of date: not counted yet",IF(AND(B27&lt;&gt;"",COUNTIF(TName,B27)=0),"Task not on Tasks sheet",""))))</f>
        <v/>
      </c>
    </row>
    <row r="28">
      <c r="A28" s="6" t="n">
        <v>45683</v>
      </c>
      <c r="B28" s="10" t="inlineStr">
        <is>
          <t>Clean range hood filter</t>
        </is>
      </c>
      <c r="C28" s="10" t="inlineStr">
        <is>
          <t>Bought 2 spares</t>
        </is>
      </c>
      <c r="D28" s="10" t="inlineStr"/>
      <c r="E28" s="10" t="inlineStr"/>
      <c r="F28" s="24" t="n"/>
      <c r="G28" s="10" t="inlineStr">
        <is>
          <t>DIY</t>
        </is>
      </c>
      <c r="H28" s="10" t="inlineStr"/>
      <c r="I28" s="11">
        <f>IF(AND(A28="",B28=""),"",IF(B28&lt;&gt;"",IFERROR(INDEX(TArea,MATCH(B28,TName,0))&amp;"",D28&amp;""),D28&amp;""))</f>
        <v/>
      </c>
      <c r="J28" s="11">
        <f>IF(AND(A28="",B28=""),"",IF(B28&lt;&gt;"",IFERROR(INDEX(TAsset,MATCH(B28,TName,0))&amp;"",E28&amp;""),E28&amp;""))</f>
        <v/>
      </c>
      <c r="K28" s="28">
        <f>IF(AND(A28="",B28="",C28="",F28=""),"",IF(A28="","Add a date",IF(A28&gt;AsOf,"After as-of date: not counted yet",IF(AND(B28&lt;&gt;"",COUNTIF(TName,B28)=0),"Task not on Tasks sheet",""))))</f>
        <v/>
      </c>
    </row>
    <row r="29">
      <c r="A29" s="6" t="n">
        <v>45690</v>
      </c>
      <c r="B29" s="10" t="inlineStr">
        <is>
          <t>Clean dishwasher filter</t>
        </is>
      </c>
      <c r="C29" s="10" t="inlineStr">
        <is>
          <t>All fine</t>
        </is>
      </c>
      <c r="D29" s="10" t="inlineStr"/>
      <c r="E29" s="10" t="inlineStr"/>
      <c r="F29" s="24" t="n"/>
      <c r="G29" s="10" t="inlineStr">
        <is>
          <t>DIY</t>
        </is>
      </c>
      <c r="H29" s="10" t="inlineStr"/>
      <c r="I29" s="11">
        <f>IF(AND(A29="",B29=""),"",IF(B29&lt;&gt;"",IFERROR(INDEX(TArea,MATCH(B29,TName,0))&amp;"",D29&amp;""),D29&amp;""))</f>
        <v/>
      </c>
      <c r="J29" s="11">
        <f>IF(AND(A29="",B29=""),"",IF(B29&lt;&gt;"",IFERROR(INDEX(TAsset,MATCH(B29,TName,0))&amp;"",E29&amp;""),E29&amp;""))</f>
        <v/>
      </c>
      <c r="K29" s="28">
        <f>IF(AND(A29="",B29="",C29="",F29=""),"",IF(A29="","Add a date",IF(A29&gt;AsOf,"After as-of date: not counted yet",IF(AND(B29&lt;&gt;"",COUNTIF(TName,B29)=0),"Task not on Tasks sheet",""))))</f>
        <v/>
      </c>
    </row>
    <row r="30">
      <c r="A30" s="6" t="n">
        <v>45695</v>
      </c>
      <c r="B30" s="10" t="inlineStr">
        <is>
          <t>Replace furnace filter</t>
        </is>
      </c>
      <c r="C30" s="10" t="inlineStr">
        <is>
          <t>Bought 2 spares</t>
        </is>
      </c>
      <c r="D30" s="10" t="inlineStr"/>
      <c r="E30" s="10" t="inlineStr"/>
      <c r="F30" s="24" t="n">
        <v>18</v>
      </c>
      <c r="G30" s="10" t="inlineStr">
        <is>
          <t>DIY</t>
        </is>
      </c>
      <c r="H30" s="10" t="inlineStr"/>
      <c r="I30" s="11">
        <f>IF(AND(A30="",B30=""),"",IF(B30&lt;&gt;"",IFERROR(INDEX(TArea,MATCH(B30,TName,0))&amp;"",D30&amp;""),D30&amp;""))</f>
        <v/>
      </c>
      <c r="J30" s="11">
        <f>IF(AND(A30="",B30=""),"",IF(B30&lt;&gt;"",IFERROR(INDEX(TAsset,MATCH(B30,TName,0))&amp;"",E30&amp;""),E30&amp;""))</f>
        <v/>
      </c>
      <c r="K30" s="28">
        <f>IF(AND(A30="",B30="",C30="",F30=""),"",IF(A30="","Add a date",IF(A30&gt;AsOf,"After as-of date: not counted yet",IF(AND(B30&lt;&gt;"",COUNTIF(TName,B30)=0),"Task not on Tasks sheet",""))))</f>
        <v/>
      </c>
    </row>
    <row r="31">
      <c r="A31" s="6" t="n">
        <v>45698</v>
      </c>
      <c r="B31" s="10" t="inlineStr">
        <is>
          <t>Test smoke &amp; CO alarms</t>
        </is>
      </c>
      <c r="C31" s="10" t="inlineStr"/>
      <c r="D31" s="10" t="inlineStr"/>
      <c r="E31" s="10" t="inlineStr"/>
      <c r="F31" s="24" t="n"/>
      <c r="G31" s="10" t="inlineStr">
        <is>
          <t>DIY</t>
        </is>
      </c>
      <c r="H31" s="10" t="inlineStr"/>
      <c r="I31" s="11">
        <f>IF(AND(A31="",B31=""),"",IF(B31&lt;&gt;"",IFERROR(INDEX(TArea,MATCH(B31,TName,0))&amp;"",D31&amp;""),D31&amp;""))</f>
        <v/>
      </c>
      <c r="J31" s="11">
        <f>IF(AND(A31="",B31=""),"",IF(B31&lt;&gt;"",IFERROR(INDEX(TAsset,MATCH(B31,TName,0))&amp;"",E31&amp;""),E31&amp;""))</f>
        <v/>
      </c>
      <c r="K31" s="28">
        <f>IF(AND(A31="",B31="",C31="",F31=""),"",IF(A31="","Add a date",IF(A31&gt;AsOf,"After as-of date: not counted yet",IF(AND(B31&lt;&gt;"",COUNTIF(TName,B31)=0),"Task not on Tasks sheet",""))))</f>
        <v/>
      </c>
    </row>
    <row r="32">
      <c r="A32" s="6" t="n">
        <v>45707</v>
      </c>
      <c r="B32" s="10" t="inlineStr">
        <is>
          <t>Check water softener salt</t>
        </is>
      </c>
      <c r="C32" s="10" t="inlineStr"/>
      <c r="D32" s="10" t="inlineStr"/>
      <c r="E32" s="10" t="inlineStr"/>
      <c r="F32" s="24" t="n">
        <v>8</v>
      </c>
      <c r="G32" s="10" t="inlineStr">
        <is>
          <t>DIY</t>
        </is>
      </c>
      <c r="H32" s="10" t="inlineStr"/>
      <c r="I32" s="11">
        <f>IF(AND(A32="",B32=""),"",IF(B32&lt;&gt;"",IFERROR(INDEX(TArea,MATCH(B32,TName,0))&amp;"",D32&amp;""),D32&amp;""))</f>
        <v/>
      </c>
      <c r="J32" s="11">
        <f>IF(AND(A32="",B32=""),"",IF(B32&lt;&gt;"",IFERROR(INDEX(TAsset,MATCH(B32,TName,0))&amp;"",E32&amp;""),E32&amp;""))</f>
        <v/>
      </c>
      <c r="K32" s="28">
        <f>IF(AND(A32="",B32="",C32="",F32=""),"",IF(A32="","Add a date",IF(A32&gt;AsOf,"After as-of date: not counted yet",IF(AND(B32&lt;&gt;"",COUNTIF(TName,B32)=0),"Task not on Tasks sheet",""))))</f>
        <v/>
      </c>
    </row>
    <row r="33">
      <c r="A33" s="6" t="n">
        <v>45718</v>
      </c>
      <c r="B33" s="10" t="n"/>
      <c r="C33" s="10" t="inlineStr">
        <is>
          <t>Patched roof leak over porch</t>
        </is>
      </c>
      <c r="D33" s="10" t="inlineStr">
        <is>
          <t>Roof &amp; gutters</t>
        </is>
      </c>
      <c r="E33" s="10" t="inlineStr">
        <is>
          <t>Roof (asphalt shingles)</t>
        </is>
      </c>
      <c r="F33" s="24" t="n">
        <v>360</v>
      </c>
      <c r="G33" s="10" t="inlineStr">
        <is>
          <t>Example Roofing</t>
        </is>
      </c>
      <c r="H33" s="10" t="inlineStr">
        <is>
          <t>Inv 2231</t>
        </is>
      </c>
      <c r="I33" s="11">
        <f>IF(AND(A33="",B33=""),"",IF(B33&lt;&gt;"",IFERROR(INDEX(TArea,MATCH(B33,TName,0))&amp;"",D33&amp;""),D33&amp;""))</f>
        <v/>
      </c>
      <c r="J33" s="11">
        <f>IF(AND(A33="",B33=""),"",IF(B33&lt;&gt;"",IFERROR(INDEX(TAsset,MATCH(B33,TName,0))&amp;"",E33&amp;""),E33&amp;""))</f>
        <v/>
      </c>
      <c r="K33" s="28">
        <f>IF(AND(A33="",B33="",C33="",F33=""),"",IF(A33="","Add a date",IF(A33&gt;AsOf,"After as-of date: not counted yet",IF(AND(B33&lt;&gt;"",COUNTIF(TName,B33)=0),"Task not on Tasks sheet",""))))</f>
        <v/>
      </c>
    </row>
    <row r="34">
      <c r="A34" s="6" t="n">
        <v>45721</v>
      </c>
      <c r="B34" s="10" t="inlineStr">
        <is>
          <t>Clean dishwasher filter</t>
        </is>
      </c>
      <c r="C34" s="10" t="inlineStr"/>
      <c r="D34" s="10" t="inlineStr"/>
      <c r="E34" s="10" t="inlineStr"/>
      <c r="F34" s="24" t="n"/>
      <c r="G34" s="10" t="inlineStr">
        <is>
          <t>DIY</t>
        </is>
      </c>
      <c r="H34" s="10" t="inlineStr"/>
      <c r="I34" s="11">
        <f>IF(AND(A34="",B34=""),"",IF(B34&lt;&gt;"",IFERROR(INDEX(TArea,MATCH(B34,TName,0))&amp;"",D34&amp;""),D34&amp;""))</f>
        <v/>
      </c>
      <c r="J34" s="11">
        <f>IF(AND(A34="",B34=""),"",IF(B34&lt;&gt;"",IFERROR(INDEX(TAsset,MATCH(B34,TName,0))&amp;"",E34&amp;""),E34&amp;""))</f>
        <v/>
      </c>
      <c r="K34" s="28">
        <f>IF(AND(A34="",B34="",C34="",F34=""),"",IF(A34="","Add a date",IF(A34&gt;AsOf,"After as-of date: not counted yet",IF(AND(B34&lt;&gt;"",COUNTIF(TName,B34)=0),"Task not on Tasks sheet",""))))</f>
        <v/>
      </c>
    </row>
    <row r="35">
      <c r="A35" s="6" t="n">
        <v>45722</v>
      </c>
      <c r="B35" s="10" t="inlineStr">
        <is>
          <t>Test smoke &amp; CO alarms</t>
        </is>
      </c>
      <c r="C35" s="10" t="inlineStr"/>
      <c r="D35" s="10" t="inlineStr"/>
      <c r="E35" s="10" t="inlineStr"/>
      <c r="F35" s="24" t="n"/>
      <c r="G35" s="10" t="inlineStr">
        <is>
          <t>DIY</t>
        </is>
      </c>
      <c r="H35" s="10" t="inlineStr"/>
      <c r="I35" s="11">
        <f>IF(AND(A35="",B35=""),"",IF(B35&lt;&gt;"",IFERROR(INDEX(TArea,MATCH(B35,TName,0))&amp;"",D35&amp;""),D35&amp;""))</f>
        <v/>
      </c>
      <c r="J35" s="11">
        <f>IF(AND(A35="",B35=""),"",IF(B35&lt;&gt;"",IFERROR(INDEX(TAsset,MATCH(B35,TName,0))&amp;"",E35&amp;""),E35&amp;""))</f>
        <v/>
      </c>
      <c r="K35" s="28">
        <f>IF(AND(A35="",B35="",C35="",F35=""),"",IF(A35="","Add a date",IF(A35&gt;AsOf,"After as-of date: not counted yet",IF(AND(B35&lt;&gt;"",COUNTIF(TName,B35)=0),"Task not on Tasks sheet",""))))</f>
        <v/>
      </c>
    </row>
    <row r="36">
      <c r="A36" s="6" t="n">
        <v>45725</v>
      </c>
      <c r="B36" s="10" t="inlineStr">
        <is>
          <t>Test sump pump</t>
        </is>
      </c>
      <c r="C36" s="10" t="inlineStr"/>
      <c r="D36" s="10" t="inlineStr"/>
      <c r="E36" s="10" t="inlineStr"/>
      <c r="F36" s="24" t="n"/>
      <c r="G36" s="10" t="inlineStr">
        <is>
          <t>DIY</t>
        </is>
      </c>
      <c r="H36" s="10" t="inlineStr"/>
      <c r="I36" s="11">
        <f>IF(AND(A36="",B36=""),"",IF(B36&lt;&gt;"",IFERROR(INDEX(TArea,MATCH(B36,TName,0))&amp;"",D36&amp;""),D36&amp;""))</f>
        <v/>
      </c>
      <c r="J36" s="11">
        <f>IF(AND(A36="",B36=""),"",IF(B36&lt;&gt;"",IFERROR(INDEX(TAsset,MATCH(B36,TName,0))&amp;"",E36&amp;""),E36&amp;""))</f>
        <v/>
      </c>
      <c r="K36" s="28">
        <f>IF(AND(A36="",B36="",C36="",F36=""),"",IF(A36="","Add a date",IF(A36&gt;AsOf,"After as-of date: not counted yet",IF(AND(B36&lt;&gt;"",COUNTIF(TName,B36)=0),"Task not on Tasks sheet",""))))</f>
        <v/>
      </c>
    </row>
    <row r="37">
      <c r="A37" s="6" t="n">
        <v>45728</v>
      </c>
      <c r="B37" s="10" t="inlineStr">
        <is>
          <t>Replace alarm batteries</t>
        </is>
      </c>
      <c r="C37" s="10" t="inlineStr"/>
      <c r="D37" s="10" t="inlineStr"/>
      <c r="E37" s="10" t="inlineStr"/>
      <c r="F37" s="24" t="n">
        <v>12</v>
      </c>
      <c r="G37" s="10" t="inlineStr">
        <is>
          <t>DIY</t>
        </is>
      </c>
      <c r="H37" s="10" t="inlineStr"/>
      <c r="I37" s="11">
        <f>IF(AND(A37="",B37=""),"",IF(B37&lt;&gt;"",IFERROR(INDEX(TArea,MATCH(B37,TName,0))&amp;"",D37&amp;""),D37&amp;""))</f>
        <v/>
      </c>
      <c r="J37" s="11">
        <f>IF(AND(A37="",B37=""),"",IF(B37&lt;&gt;"",IFERROR(INDEX(TAsset,MATCH(B37,TName,0))&amp;"",E37&amp;""),E37&amp;""))</f>
        <v/>
      </c>
      <c r="K37" s="28">
        <f>IF(AND(A37="",B37="",C37="",F37=""),"",IF(A37="","Add a date",IF(A37&gt;AsOf,"After as-of date: not counted yet",IF(AND(B37&lt;&gt;"",COUNTIF(TName,B37)=0),"Task not on Tasks sheet",""))))</f>
        <v/>
      </c>
    </row>
    <row r="38">
      <c r="A38" s="6" t="n">
        <v>45732</v>
      </c>
      <c r="B38" s="10" t="inlineStr">
        <is>
          <t>Check water softener salt</t>
        </is>
      </c>
      <c r="C38" s="10" t="inlineStr">
        <is>
          <t>Took 20 min</t>
        </is>
      </c>
      <c r="D38" s="10" t="inlineStr"/>
      <c r="E38" s="10" t="inlineStr"/>
      <c r="F38" s="24" t="n">
        <v>8</v>
      </c>
      <c r="G38" s="10" t="inlineStr">
        <is>
          <t>DIY</t>
        </is>
      </c>
      <c r="H38" s="10" t="inlineStr"/>
      <c r="I38" s="11">
        <f>IF(AND(A38="",B38=""),"",IF(B38&lt;&gt;"",IFERROR(INDEX(TArea,MATCH(B38,TName,0))&amp;"",D38&amp;""),D38&amp;""))</f>
        <v/>
      </c>
      <c r="J38" s="11">
        <f>IF(AND(A38="",B38=""),"",IF(B38&lt;&gt;"",IFERROR(INDEX(TAsset,MATCH(B38,TName,0))&amp;"",E38&amp;""),E38&amp;""))</f>
        <v/>
      </c>
      <c r="K38" s="28">
        <f>IF(AND(A38="",B38="",C38="",F38=""),"",IF(A38="","Add a date",IF(A38&gt;AsOf,"After as-of date: not counted yet",IF(AND(B38&lt;&gt;"",COUNTIF(TName,B38)=0),"Task not on Tasks sheet",""))))</f>
        <v/>
      </c>
    </row>
    <row r="39">
      <c r="A39" s="6" t="n">
        <v>45736</v>
      </c>
      <c r="B39" s="10" t="inlineStr">
        <is>
          <t>Lawn mower service</t>
        </is>
      </c>
      <c r="C39" s="10" t="inlineStr"/>
      <c r="D39" s="10" t="inlineStr"/>
      <c r="E39" s="10" t="inlineStr"/>
      <c r="F39" s="24" t="n">
        <v>65.76000000000001</v>
      </c>
      <c r="G39" s="10" t="inlineStr">
        <is>
          <t>Example Small Engines</t>
        </is>
      </c>
      <c r="H39" s="10" t="inlineStr"/>
      <c r="I39" s="11">
        <f>IF(AND(A39="",B39=""),"",IF(B39&lt;&gt;"",IFERROR(INDEX(TArea,MATCH(B39,TName,0))&amp;"",D39&amp;""),D39&amp;""))</f>
        <v/>
      </c>
      <c r="J39" s="11">
        <f>IF(AND(A39="",B39=""),"",IF(B39&lt;&gt;"",IFERROR(INDEX(TAsset,MATCH(B39,TName,0))&amp;"",E39&amp;""),E39&amp;""))</f>
        <v/>
      </c>
      <c r="K39" s="28">
        <f>IF(AND(A39="",B39="",C39="",F39=""),"",IF(A39="","Add a date",IF(A39&gt;AsOf,"After as-of date: not counted yet",IF(AND(B39&lt;&gt;"",COUNTIF(TName,B39)=0),"Task not on Tasks sheet",""))))</f>
        <v/>
      </c>
    </row>
    <row r="40">
      <c r="A40" s="6" t="n">
        <v>45750</v>
      </c>
      <c r="B40" s="10" t="inlineStr">
        <is>
          <t>Test smoke &amp; CO alarms</t>
        </is>
      </c>
      <c r="C40" s="10" t="inlineStr"/>
      <c r="D40" s="10" t="inlineStr"/>
      <c r="E40" s="10" t="inlineStr"/>
      <c r="F40" s="24" t="n"/>
      <c r="G40" s="10" t="inlineStr">
        <is>
          <t>DIY</t>
        </is>
      </c>
      <c r="H40" s="10" t="inlineStr"/>
      <c r="I40" s="11">
        <f>IF(AND(A40="",B40=""),"",IF(B40&lt;&gt;"",IFERROR(INDEX(TArea,MATCH(B40,TName,0))&amp;"",D40&amp;""),D40&amp;""))</f>
        <v/>
      </c>
      <c r="J40" s="11">
        <f>IF(AND(A40="",B40=""),"",IF(B40&lt;&gt;"",IFERROR(INDEX(TAsset,MATCH(B40,TName,0))&amp;"",E40&amp;""),E40&amp;""))</f>
        <v/>
      </c>
      <c r="K40" s="28">
        <f>IF(AND(A40="",B40="",C40="",F40=""),"",IF(A40="","Add a date",IF(A40&gt;AsOf,"After as-of date: not counted yet",IF(AND(B40&lt;&gt;"",COUNTIF(TName,B40)=0),"Task not on Tasks sheet",""))))</f>
        <v/>
      </c>
    </row>
    <row r="41">
      <c r="A41" s="6" t="n">
        <v>45750</v>
      </c>
      <c r="B41" s="10" t="inlineStr">
        <is>
          <t>Test GFCI outlets</t>
        </is>
      </c>
      <c r="C41" s="10" t="inlineStr">
        <is>
          <t>Bought 2 spares</t>
        </is>
      </c>
      <c r="D41" s="10" t="inlineStr"/>
      <c r="E41" s="10" t="inlineStr"/>
      <c r="F41" s="24" t="n"/>
      <c r="G41" s="10" t="inlineStr">
        <is>
          <t>DIY</t>
        </is>
      </c>
      <c r="H41" s="10" t="inlineStr"/>
      <c r="I41" s="11">
        <f>IF(AND(A41="",B41=""),"",IF(B41&lt;&gt;"",IFERROR(INDEX(TArea,MATCH(B41,TName,0))&amp;"",D41&amp;""),D41&amp;""))</f>
        <v/>
      </c>
      <c r="J41" s="11">
        <f>IF(AND(A41="",B41=""),"",IF(B41&lt;&gt;"",IFERROR(INDEX(TAsset,MATCH(B41,TName,0))&amp;"",E41&amp;""),E41&amp;""))</f>
        <v/>
      </c>
      <c r="K41" s="28">
        <f>IF(AND(A41="",B41="",C41="",F41=""),"",IF(A41="","Add a date",IF(A41&gt;AsOf,"After as-of date: not counted yet",IF(AND(B41&lt;&gt;"",COUNTIF(TName,B41)=0),"Task not on Tasks sheet",""))))</f>
        <v/>
      </c>
    </row>
    <row r="42">
      <c r="A42" s="6" t="n">
        <v>45751</v>
      </c>
      <c r="B42" s="10" t="inlineStr">
        <is>
          <t>Air conditioner service</t>
        </is>
      </c>
      <c r="C42" s="10" t="inlineStr"/>
      <c r="D42" s="10" t="inlineStr"/>
      <c r="E42" s="10" t="inlineStr"/>
      <c r="F42" s="24" t="n">
        <v>128.6</v>
      </c>
      <c r="G42" s="10" t="inlineStr">
        <is>
          <t>Example Heating Co</t>
        </is>
      </c>
      <c r="H42" s="10" t="inlineStr"/>
      <c r="I42" s="11">
        <f>IF(AND(A42="",B42=""),"",IF(B42&lt;&gt;"",IFERROR(INDEX(TArea,MATCH(B42,TName,0))&amp;"",D42&amp;""),D42&amp;""))</f>
        <v/>
      </c>
      <c r="J42" s="11">
        <f>IF(AND(A42="",B42=""),"",IF(B42&lt;&gt;"",IFERROR(INDEX(TAsset,MATCH(B42,TName,0))&amp;"",E42&amp;""),E42&amp;""))</f>
        <v/>
      </c>
      <c r="K42" s="28">
        <f>IF(AND(A42="",B42="",C42="",F42=""),"",IF(A42="","Add a date",IF(A42&gt;AsOf,"After as-of date: not counted yet",IF(AND(B42&lt;&gt;"",COUNTIF(TName,B42)=0),"Task not on Tasks sheet",""))))</f>
        <v/>
      </c>
    </row>
    <row r="43">
      <c r="A43" s="6" t="n">
        <v>45751</v>
      </c>
      <c r="B43" s="10" t="inlineStr">
        <is>
          <t>Clean dishwasher filter</t>
        </is>
      </c>
      <c r="C43" s="10" t="inlineStr"/>
      <c r="D43" s="10" t="inlineStr"/>
      <c r="E43" s="10" t="inlineStr"/>
      <c r="F43" s="24" t="n"/>
      <c r="G43" s="10" t="inlineStr">
        <is>
          <t>DIY</t>
        </is>
      </c>
      <c r="H43" s="10" t="inlineStr"/>
      <c r="I43" s="11">
        <f>IF(AND(A43="",B43=""),"",IF(B43&lt;&gt;"",IFERROR(INDEX(TArea,MATCH(B43,TName,0))&amp;"",D43&amp;""),D43&amp;""))</f>
        <v/>
      </c>
      <c r="J43" s="11">
        <f>IF(AND(A43="",B43=""),"",IF(B43&lt;&gt;"",IFERROR(INDEX(TAsset,MATCH(B43,TName,0))&amp;"",E43&amp;""),E43&amp;""))</f>
        <v/>
      </c>
      <c r="K43" s="28">
        <f>IF(AND(A43="",B43="",C43="",F43=""),"",IF(A43="","Add a date",IF(A43&gt;AsOf,"After as-of date: not counted yet",IF(AND(B43&lt;&gt;"",COUNTIF(TName,B43)=0),"Task not on Tasks sheet",""))))</f>
        <v/>
      </c>
    </row>
    <row r="44">
      <c r="A44" s="6" t="n">
        <v>45761</v>
      </c>
      <c r="B44" s="10" t="inlineStr">
        <is>
          <t>Vacuum refrigerator coils</t>
        </is>
      </c>
      <c r="C44" s="10" t="inlineStr">
        <is>
          <t>Took 20 min</t>
        </is>
      </c>
      <c r="D44" s="10" t="inlineStr"/>
      <c r="E44" s="10" t="inlineStr"/>
      <c r="F44" s="24" t="n"/>
      <c r="G44" s="10" t="inlineStr">
        <is>
          <t>DIY</t>
        </is>
      </c>
      <c r="H44" s="10" t="inlineStr"/>
      <c r="I44" s="11">
        <f>IF(AND(A44="",B44=""),"",IF(B44&lt;&gt;"",IFERROR(INDEX(TArea,MATCH(B44,TName,0))&amp;"",D44&amp;""),D44&amp;""))</f>
        <v/>
      </c>
      <c r="J44" s="11">
        <f>IF(AND(A44="",B44=""),"",IF(B44&lt;&gt;"",IFERROR(INDEX(TAsset,MATCH(B44,TName,0))&amp;"",E44&amp;""),E44&amp;""))</f>
        <v/>
      </c>
      <c r="K44" s="28">
        <f>IF(AND(A44="",B44="",C44="",F44=""),"",IF(A44="","Add a date",IF(A44&gt;AsOf,"After as-of date: not counted yet",IF(AND(B44&lt;&gt;"",COUNTIF(TName,B44)=0),"Task not on Tasks sheet",""))))</f>
        <v/>
      </c>
    </row>
    <row r="45">
      <c r="A45" s="6" t="n">
        <v>45764</v>
      </c>
      <c r="B45" s="10" t="inlineStr">
        <is>
          <t>Check water softener salt</t>
        </is>
      </c>
      <c r="C45" s="10" t="inlineStr"/>
      <c r="D45" s="10" t="inlineStr"/>
      <c r="E45" s="10" t="inlineStr"/>
      <c r="F45" s="24" t="n">
        <v>8</v>
      </c>
      <c r="G45" s="10" t="inlineStr">
        <is>
          <t>DIY</t>
        </is>
      </c>
      <c r="H45" s="10" t="inlineStr"/>
      <c r="I45" s="11">
        <f>IF(AND(A45="",B45=""),"",IF(B45&lt;&gt;"",IFERROR(INDEX(TArea,MATCH(B45,TName,0))&amp;"",D45&amp;""),D45&amp;""))</f>
        <v/>
      </c>
      <c r="J45" s="11">
        <f>IF(AND(A45="",B45=""),"",IF(B45&lt;&gt;"",IFERROR(INDEX(TAsset,MATCH(B45,TName,0))&amp;"",E45&amp;""),E45&amp;""))</f>
        <v/>
      </c>
      <c r="K45" s="28">
        <f>IF(AND(A45="",B45="",C45="",F45=""),"",IF(A45="","Add a date",IF(A45&gt;AsOf,"After as-of date: not counted yet",IF(AND(B45&lt;&gt;"",COUNTIF(TName,B45)=0),"Task not on Tasks sheet",""))))</f>
        <v/>
      </c>
    </row>
    <row r="46">
      <c r="A46" s="6" t="n">
        <v>45772</v>
      </c>
      <c r="B46" s="10" t="inlineStr">
        <is>
          <t>Clean gutters &amp; downspouts</t>
        </is>
      </c>
      <c r="C46" s="10" t="inlineStr"/>
      <c r="D46" s="10" t="inlineStr"/>
      <c r="E46" s="10" t="inlineStr"/>
      <c r="F46" s="24" t="n">
        <v>166.63</v>
      </c>
      <c r="G46" s="10" t="inlineStr">
        <is>
          <t>Example Gutter Guys</t>
        </is>
      </c>
      <c r="H46" s="10" t="inlineStr"/>
      <c r="I46" s="11">
        <f>IF(AND(A46="",B46=""),"",IF(B46&lt;&gt;"",IFERROR(INDEX(TArea,MATCH(B46,TName,0))&amp;"",D46&amp;""),D46&amp;""))</f>
        <v/>
      </c>
      <c r="J46" s="11">
        <f>IF(AND(A46="",B46=""),"",IF(B46&lt;&gt;"",IFERROR(INDEX(TAsset,MATCH(B46,TName,0))&amp;"",E46&amp;""),E46&amp;""))</f>
        <v/>
      </c>
      <c r="K46" s="28">
        <f>IF(AND(A46="",B46="",C46="",F46=""),"",IF(A46="","Add a date",IF(A46&gt;AsOf,"After as-of date: not counted yet",IF(AND(B46&lt;&gt;"",COUNTIF(TName,B46)=0),"Task not on Tasks sheet",""))))</f>
        <v/>
      </c>
    </row>
    <row r="47">
      <c r="A47" s="6" t="n">
        <v>45773</v>
      </c>
      <c r="B47" s="10" t="inlineStr">
        <is>
          <t>Descale shower heads</t>
        </is>
      </c>
      <c r="C47" s="10" t="inlineStr"/>
      <c r="D47" s="10" t="inlineStr"/>
      <c r="E47" s="10" t="inlineStr"/>
      <c r="F47" s="24" t="n"/>
      <c r="G47" s="10" t="inlineStr">
        <is>
          <t>DIY</t>
        </is>
      </c>
      <c r="H47" s="10" t="inlineStr"/>
      <c r="I47" s="11">
        <f>IF(AND(A47="",B47=""),"",IF(B47&lt;&gt;"",IFERROR(INDEX(TArea,MATCH(B47,TName,0))&amp;"",D47&amp;""),D47&amp;""))</f>
        <v/>
      </c>
      <c r="J47" s="11">
        <f>IF(AND(A47="",B47=""),"",IF(B47&lt;&gt;"",IFERROR(INDEX(TAsset,MATCH(B47,TName,0))&amp;"",E47&amp;""),E47&amp;""))</f>
        <v/>
      </c>
      <c r="K47" s="28">
        <f>IF(AND(A47="",B47="",C47="",F47=""),"",IF(A47="","Add a date",IF(A47&gt;AsOf,"After as-of date: not counted yet",IF(AND(B47&lt;&gt;"",COUNTIF(TName,B47)=0),"Task not on Tasks sheet",""))))</f>
        <v/>
      </c>
    </row>
    <row r="48">
      <c r="A48" s="6" t="n">
        <v>45776</v>
      </c>
      <c r="B48" s="10" t="inlineStr">
        <is>
          <t>Clean range hood filter</t>
        </is>
      </c>
      <c r="C48" s="10" t="inlineStr"/>
      <c r="D48" s="10" t="inlineStr"/>
      <c r="E48" s="10" t="inlineStr"/>
      <c r="F48" s="24" t="n"/>
      <c r="G48" s="10" t="inlineStr">
        <is>
          <t>DIY</t>
        </is>
      </c>
      <c r="H48" s="10" t="inlineStr"/>
      <c r="I48" s="11">
        <f>IF(AND(A48="",B48=""),"",IF(B48&lt;&gt;"",IFERROR(INDEX(TArea,MATCH(B48,TName,0))&amp;"",D48&amp;""),D48&amp;""))</f>
        <v/>
      </c>
      <c r="J48" s="11">
        <f>IF(AND(A48="",B48=""),"",IF(B48&lt;&gt;"",IFERROR(INDEX(TAsset,MATCH(B48,TName,0))&amp;"",E48&amp;""),E48&amp;""))</f>
        <v/>
      </c>
      <c r="K48" s="28">
        <f>IF(AND(A48="",B48="",C48="",F48=""),"",IF(A48="","Add a date",IF(A48&gt;AsOf,"After as-of date: not counted yet",IF(AND(B48&lt;&gt;"",COUNTIF(TName,B48)=0),"Task not on Tasks sheet",""))))</f>
        <v/>
      </c>
    </row>
    <row r="49">
      <c r="A49" s="6" t="n">
        <v>45780</v>
      </c>
      <c r="B49" s="10" t="inlineStr">
        <is>
          <t>Replace furnace filter</t>
        </is>
      </c>
      <c r="C49" s="10" t="inlineStr"/>
      <c r="D49" s="10" t="inlineStr"/>
      <c r="E49" s="10" t="inlineStr"/>
      <c r="F49" s="24" t="n">
        <v>18</v>
      </c>
      <c r="G49" s="10" t="inlineStr">
        <is>
          <t>DIY</t>
        </is>
      </c>
      <c r="H49" s="10" t="inlineStr"/>
      <c r="I49" s="11">
        <f>IF(AND(A49="",B49=""),"",IF(B49&lt;&gt;"",IFERROR(INDEX(TArea,MATCH(B49,TName,0))&amp;"",D49&amp;""),D49&amp;""))</f>
        <v/>
      </c>
      <c r="J49" s="11">
        <f>IF(AND(A49="",B49=""),"",IF(B49&lt;&gt;"",IFERROR(INDEX(TAsset,MATCH(B49,TName,0))&amp;"",E49&amp;""),E49&amp;""))</f>
        <v/>
      </c>
      <c r="K49" s="28">
        <f>IF(AND(A49="",B49="",C49="",F49=""),"",IF(A49="","Add a date",IF(A49&gt;AsOf,"After as-of date: not counted yet",IF(AND(B49&lt;&gt;"",COUNTIF(TName,B49)=0),"Task not on Tasks sheet",""))))</f>
        <v/>
      </c>
    </row>
    <row r="50">
      <c r="A50" s="6" t="n">
        <v>45780</v>
      </c>
      <c r="B50" s="10" t="inlineStr">
        <is>
          <t>Clean dishwasher filter</t>
        </is>
      </c>
      <c r="C50" s="10" t="inlineStr">
        <is>
          <t>All fine</t>
        </is>
      </c>
      <c r="D50" s="10" t="inlineStr"/>
      <c r="E50" s="10" t="inlineStr"/>
      <c r="F50" s="24" t="n"/>
      <c r="G50" s="10" t="inlineStr">
        <is>
          <t>DIY</t>
        </is>
      </c>
      <c r="H50" s="10" t="inlineStr"/>
      <c r="I50" s="11">
        <f>IF(AND(A50="",B50=""),"",IF(B50&lt;&gt;"",IFERROR(INDEX(TArea,MATCH(B50,TName,0))&amp;"",D50&amp;""),D50&amp;""))</f>
        <v/>
      </c>
      <c r="J50" s="11">
        <f>IF(AND(A50="",B50=""),"",IF(B50&lt;&gt;"",IFERROR(INDEX(TAsset,MATCH(B50,TName,0))&amp;"",E50&amp;""),E50&amp;""))</f>
        <v/>
      </c>
      <c r="K50" s="28">
        <f>IF(AND(A50="",B50="",C50="",F50=""),"",IF(A50="","Add a date",IF(A50&gt;AsOf,"After as-of date: not counted yet",IF(AND(B50&lt;&gt;"",COUNTIF(TName,B50)=0),"Task not on Tasks sheet",""))))</f>
        <v/>
      </c>
    </row>
    <row r="51">
      <c r="A51" s="6" t="n">
        <v>45781</v>
      </c>
      <c r="B51" s="10" t="inlineStr">
        <is>
          <t>Test smoke &amp; CO alarms</t>
        </is>
      </c>
      <c r="C51" s="10" t="inlineStr"/>
      <c r="D51" s="10" t="inlineStr"/>
      <c r="E51" s="10" t="inlineStr"/>
      <c r="F51" s="24" t="n"/>
      <c r="G51" s="10" t="inlineStr">
        <is>
          <t>DIY</t>
        </is>
      </c>
      <c r="H51" s="10" t="inlineStr"/>
      <c r="I51" s="11">
        <f>IF(AND(A51="",B51=""),"",IF(B51&lt;&gt;"",IFERROR(INDEX(TArea,MATCH(B51,TName,0))&amp;"",D51&amp;""),D51&amp;""))</f>
        <v/>
      </c>
      <c r="J51" s="11">
        <f>IF(AND(A51="",B51=""),"",IF(B51&lt;&gt;"",IFERROR(INDEX(TAsset,MATCH(B51,TName,0))&amp;"",E51&amp;""),E51&amp;""))</f>
        <v/>
      </c>
      <c r="K51" s="28">
        <f>IF(AND(A51="",B51="",C51="",F51=""),"",IF(A51="","Add a date",IF(A51&gt;AsOf,"After as-of date: not counted yet",IF(AND(B51&lt;&gt;"",COUNTIF(TName,B51)=0),"Task not on Tasks sheet",""))))</f>
        <v/>
      </c>
    </row>
    <row r="52">
      <c r="A52" s="6" t="n">
        <v>45787</v>
      </c>
      <c r="B52" s="10" t="inlineStr">
        <is>
          <t>Lubricate garage door</t>
        </is>
      </c>
      <c r="C52" s="10" t="inlineStr">
        <is>
          <t>Bought 2 spares</t>
        </is>
      </c>
      <c r="D52" s="10" t="inlineStr"/>
      <c r="E52" s="10" t="inlineStr"/>
      <c r="F52" s="24" t="n">
        <v>9</v>
      </c>
      <c r="G52" s="10" t="inlineStr">
        <is>
          <t>DIY</t>
        </is>
      </c>
      <c r="H52" s="10" t="inlineStr"/>
      <c r="I52" s="11">
        <f>IF(AND(A52="",B52=""),"",IF(B52&lt;&gt;"",IFERROR(INDEX(TArea,MATCH(B52,TName,0))&amp;"",D52&amp;""),D52&amp;""))</f>
        <v/>
      </c>
      <c r="J52" s="11">
        <f>IF(AND(A52="",B52=""),"",IF(B52&lt;&gt;"",IFERROR(INDEX(TAsset,MATCH(B52,TName,0))&amp;"",E52&amp;""),E52&amp;""))</f>
        <v/>
      </c>
      <c r="K52" s="28">
        <f>IF(AND(A52="",B52="",C52="",F52=""),"",IF(A52="","Add a date",IF(A52&gt;AsOf,"After as-of date: not counted yet",IF(AND(B52&lt;&gt;"",COUNTIF(TName,B52)=0),"Task not on Tasks sheet",""))))</f>
        <v/>
      </c>
    </row>
    <row r="53">
      <c r="A53" s="6" t="n">
        <v>45791</v>
      </c>
      <c r="B53" s="10" t="inlineStr">
        <is>
          <t>Pest inspection</t>
        </is>
      </c>
      <c r="C53" s="10" t="inlineStr"/>
      <c r="D53" s="10" t="inlineStr"/>
      <c r="E53" s="10" t="inlineStr"/>
      <c r="F53" s="24" t="n">
        <v>89.95</v>
      </c>
      <c r="G53" s="10" t="inlineStr">
        <is>
          <t>Example Pest Control</t>
        </is>
      </c>
      <c r="H53" s="10" t="inlineStr"/>
      <c r="I53" s="11">
        <f>IF(AND(A53="",B53=""),"",IF(B53&lt;&gt;"",IFERROR(INDEX(TArea,MATCH(B53,TName,0))&amp;"",D53&amp;""),D53&amp;""))</f>
        <v/>
      </c>
      <c r="J53" s="11">
        <f>IF(AND(A53="",B53=""),"",IF(B53&lt;&gt;"",IFERROR(INDEX(TAsset,MATCH(B53,TName,0))&amp;"",E53&amp;""),E53&amp;""))</f>
        <v/>
      </c>
      <c r="K53" s="28">
        <f>IF(AND(A53="",B53="",C53="",F53=""),"",IF(A53="","Add a date",IF(A53&gt;AsOf,"After as-of date: not counted yet",IF(AND(B53&lt;&gt;"",COUNTIF(TName,B53)=0),"Task not on Tasks sheet",""))))</f>
        <v/>
      </c>
    </row>
    <row r="54">
      <c r="A54" s="6" t="n">
        <v>45793</v>
      </c>
      <c r="B54" s="10" t="inlineStr">
        <is>
          <t>Check water softener salt</t>
        </is>
      </c>
      <c r="C54" s="10" t="inlineStr"/>
      <c r="D54" s="10" t="inlineStr"/>
      <c r="E54" s="10" t="inlineStr"/>
      <c r="F54" s="24" t="n">
        <v>8</v>
      </c>
      <c r="G54" s="10" t="inlineStr">
        <is>
          <t>DIY</t>
        </is>
      </c>
      <c r="H54" s="10" t="inlineStr"/>
      <c r="I54" s="11">
        <f>IF(AND(A54="",B54=""),"",IF(B54&lt;&gt;"",IFERROR(INDEX(TArea,MATCH(B54,TName,0))&amp;"",D54&amp;""),D54&amp;""))</f>
        <v/>
      </c>
      <c r="J54" s="11">
        <f>IF(AND(A54="",B54=""),"",IF(B54&lt;&gt;"",IFERROR(INDEX(TAsset,MATCH(B54,TName,0))&amp;"",E54&amp;""),E54&amp;""))</f>
        <v/>
      </c>
      <c r="K54" s="28">
        <f>IF(AND(A54="",B54="",C54="",F54=""),"",IF(A54="","Add a date",IF(A54&gt;AsOf,"After as-of date: not counted yet",IF(AND(B54&lt;&gt;"",COUNTIF(TName,B54)=0),"Task not on Tasks sheet",""))))</f>
        <v/>
      </c>
    </row>
    <row r="55">
      <c r="A55" s="6" t="n">
        <v>45807</v>
      </c>
      <c r="B55" s="10" t="inlineStr">
        <is>
          <t>Clean dishwasher filter</t>
        </is>
      </c>
      <c r="C55" s="10" t="inlineStr">
        <is>
          <t>All fine</t>
        </is>
      </c>
      <c r="D55" s="10" t="inlineStr"/>
      <c r="E55" s="10" t="inlineStr"/>
      <c r="F55" s="24" t="n"/>
      <c r="G55" s="10" t="inlineStr">
        <is>
          <t>DIY</t>
        </is>
      </c>
      <c r="H55" s="10" t="inlineStr"/>
      <c r="I55" s="11">
        <f>IF(AND(A55="",B55=""),"",IF(B55&lt;&gt;"",IFERROR(INDEX(TArea,MATCH(B55,TName,0))&amp;"",D55&amp;""),D55&amp;""))</f>
        <v/>
      </c>
      <c r="J55" s="11">
        <f>IF(AND(A55="",B55=""),"",IF(B55&lt;&gt;"",IFERROR(INDEX(TAsset,MATCH(B55,TName,0))&amp;"",E55&amp;""),E55&amp;""))</f>
        <v/>
      </c>
      <c r="K55" s="28">
        <f>IF(AND(A55="",B55="",C55="",F55=""),"",IF(A55="","Add a date",IF(A55&gt;AsOf,"After as-of date: not counted yet",IF(AND(B55&lt;&gt;"",COUNTIF(TName,B55)=0),"Task not on Tasks sheet",""))))</f>
        <v/>
      </c>
    </row>
    <row r="56">
      <c r="A56" s="6" t="n">
        <v>45815</v>
      </c>
      <c r="B56" s="10" t="inlineStr">
        <is>
          <t>Power-wash &amp; reseal deck</t>
        </is>
      </c>
      <c r="C56" s="10" t="inlineStr"/>
      <c r="D56" s="10" t="inlineStr"/>
      <c r="E56" s="10" t="inlineStr"/>
      <c r="F56" s="24" t="n">
        <v>350</v>
      </c>
      <c r="G56" s="10" t="inlineStr">
        <is>
          <t>DIY + rented washer</t>
        </is>
      </c>
      <c r="H56" s="10" t="inlineStr"/>
      <c r="I56" s="11">
        <f>IF(AND(A56="",B56=""),"",IF(B56&lt;&gt;"",IFERROR(INDEX(TArea,MATCH(B56,TName,0))&amp;"",D56&amp;""),D56&amp;""))</f>
        <v/>
      </c>
      <c r="J56" s="11">
        <f>IF(AND(A56="",B56=""),"",IF(B56&lt;&gt;"",IFERROR(INDEX(TAsset,MATCH(B56,TName,0))&amp;"",E56&amp;""),E56&amp;""))</f>
        <v/>
      </c>
      <c r="K56" s="28">
        <f>IF(AND(A56="",B56="",C56="",F56=""),"",IF(A56="","Add a date",IF(A56&gt;AsOf,"After as-of date: not counted yet",IF(AND(B56&lt;&gt;"",COUNTIF(TName,B56)=0),"Task not on Tasks sheet",""))))</f>
        <v/>
      </c>
    </row>
    <row r="57">
      <c r="A57" s="6" t="n">
        <v>45816</v>
      </c>
      <c r="B57" s="10" t="inlineStr">
        <is>
          <t>Test smoke &amp; CO alarms</t>
        </is>
      </c>
      <c r="C57" s="10" t="inlineStr"/>
      <c r="D57" s="10" t="inlineStr"/>
      <c r="E57" s="10" t="inlineStr"/>
      <c r="F57" s="24" t="n"/>
      <c r="G57" s="10" t="inlineStr">
        <is>
          <t>DIY</t>
        </is>
      </c>
      <c r="H57" s="10" t="inlineStr"/>
      <c r="I57" s="11">
        <f>IF(AND(A57="",B57=""),"",IF(B57&lt;&gt;"",IFERROR(INDEX(TArea,MATCH(B57,TName,0))&amp;"",D57&amp;""),D57&amp;""))</f>
        <v/>
      </c>
      <c r="J57" s="11">
        <f>IF(AND(A57="",B57=""),"",IF(B57&lt;&gt;"",IFERROR(INDEX(TAsset,MATCH(B57,TName,0))&amp;"",E57&amp;""),E57&amp;""))</f>
        <v/>
      </c>
      <c r="K57" s="28">
        <f>IF(AND(A57="",B57="",C57="",F57=""),"",IF(A57="","Add a date",IF(A57&gt;AsOf,"After as-of date: not counted yet",IF(AND(B57&lt;&gt;"",COUNTIF(TName,B57)=0),"Task not on Tasks sheet",""))))</f>
        <v/>
      </c>
    </row>
    <row r="58">
      <c r="A58" s="6" t="n">
        <v>45817</v>
      </c>
      <c r="B58" s="10" t="inlineStr">
        <is>
          <t>Replace fridge water filter</t>
        </is>
      </c>
      <c r="C58" s="10" t="inlineStr">
        <is>
          <t>Bought 2 spares</t>
        </is>
      </c>
      <c r="D58" s="10" t="inlineStr"/>
      <c r="E58" s="10" t="inlineStr"/>
      <c r="F58" s="24" t="n">
        <v>45</v>
      </c>
      <c r="G58" s="10" t="inlineStr">
        <is>
          <t>DIY</t>
        </is>
      </c>
      <c r="H58" s="10" t="inlineStr"/>
      <c r="I58" s="11">
        <f>IF(AND(A58="",B58=""),"",IF(B58&lt;&gt;"",IFERROR(INDEX(TArea,MATCH(B58,TName,0))&amp;"",D58&amp;""),D58&amp;""))</f>
        <v/>
      </c>
      <c r="J58" s="11">
        <f>IF(AND(A58="",B58=""),"",IF(B58&lt;&gt;"",IFERROR(INDEX(TAsset,MATCH(B58,TName,0))&amp;"",E58&amp;""),E58&amp;""))</f>
        <v/>
      </c>
      <c r="K58" s="28">
        <f>IF(AND(A58="",B58="",C58="",F58=""),"",IF(A58="","Add a date",IF(A58&gt;AsOf,"After as-of date: not counted yet",IF(AND(B58&lt;&gt;"",COUNTIF(TName,B58)=0),"Task not on Tasks sheet",""))))</f>
        <v/>
      </c>
    </row>
    <row r="59">
      <c r="A59" s="6" t="n">
        <v>45822</v>
      </c>
      <c r="B59" s="10" t="inlineStr">
        <is>
          <t>Check water softener salt</t>
        </is>
      </c>
      <c r="C59" s="10" t="inlineStr"/>
      <c r="D59" s="10" t="inlineStr"/>
      <c r="E59" s="10" t="inlineStr"/>
      <c r="F59" s="24" t="n">
        <v>8</v>
      </c>
      <c r="G59" s="10" t="inlineStr">
        <is>
          <t>DIY</t>
        </is>
      </c>
      <c r="H59" s="10" t="inlineStr"/>
      <c r="I59" s="11">
        <f>IF(AND(A59="",B59=""),"",IF(B59&lt;&gt;"",IFERROR(INDEX(TArea,MATCH(B59,TName,0))&amp;"",D59&amp;""),D59&amp;""))</f>
        <v/>
      </c>
      <c r="J59" s="11">
        <f>IF(AND(A59="",B59=""),"",IF(B59&lt;&gt;"",IFERROR(INDEX(TAsset,MATCH(B59,TName,0))&amp;"",E59&amp;""),E59&amp;""))</f>
        <v/>
      </c>
      <c r="K59" s="28">
        <f>IF(AND(A59="",B59="",C59="",F59=""),"",IF(A59="","Add a date",IF(A59&gt;AsOf,"After as-of date: not counted yet",IF(AND(B59&lt;&gt;"",COUNTIF(TName,B59)=0),"Task not on Tasks sheet",""))))</f>
        <v/>
      </c>
    </row>
    <row r="60">
      <c r="A60" s="6" t="n">
        <v>45822</v>
      </c>
      <c r="B60" s="10" t="inlineStr">
        <is>
          <t>Clean dryer vent duct</t>
        </is>
      </c>
      <c r="C60" s="10" t="inlineStr"/>
      <c r="D60" s="10" t="inlineStr"/>
      <c r="E60" s="10" t="inlineStr"/>
      <c r="F60" s="24" t="n"/>
      <c r="G60" s="10" t="inlineStr">
        <is>
          <t>DIY</t>
        </is>
      </c>
      <c r="H60" s="10" t="inlineStr"/>
      <c r="I60" s="11">
        <f>IF(AND(A60="",B60=""),"",IF(B60&lt;&gt;"",IFERROR(INDEX(TArea,MATCH(B60,TName,0))&amp;"",D60&amp;""),D60&amp;""))</f>
        <v/>
      </c>
      <c r="J60" s="11">
        <f>IF(AND(A60="",B60=""),"",IF(B60&lt;&gt;"",IFERROR(INDEX(TAsset,MATCH(B60,TName,0))&amp;"",E60&amp;""),E60&amp;""))</f>
        <v/>
      </c>
      <c r="K60" s="28">
        <f>IF(AND(A60="",B60="",C60="",F60=""),"",IF(A60="","Add a date",IF(A60&gt;AsOf,"After as-of date: not counted yet",IF(AND(B60&lt;&gt;"",COUNTIF(TName,B60)=0),"Task not on Tasks sheet",""))))</f>
        <v/>
      </c>
    </row>
    <row r="61">
      <c r="A61" s="6" t="n">
        <v>45837</v>
      </c>
      <c r="B61" s="10" t="inlineStr">
        <is>
          <t>Clean dishwasher filter</t>
        </is>
      </c>
      <c r="C61" s="10" t="inlineStr">
        <is>
          <t>Bought 2 spares</t>
        </is>
      </c>
      <c r="D61" s="10" t="inlineStr"/>
      <c r="E61" s="10" t="inlineStr"/>
      <c r="F61" s="24" t="n"/>
      <c r="G61" s="10" t="inlineStr">
        <is>
          <t>DIY</t>
        </is>
      </c>
      <c r="H61" s="10" t="inlineStr"/>
      <c r="I61" s="11">
        <f>IF(AND(A61="",B61=""),"",IF(B61&lt;&gt;"",IFERROR(INDEX(TArea,MATCH(B61,TName,0))&amp;"",D61&amp;""),D61&amp;""))</f>
        <v/>
      </c>
      <c r="J61" s="11">
        <f>IF(AND(A61="",B61=""),"",IF(B61&lt;&gt;"",IFERROR(INDEX(TAsset,MATCH(B61,TName,0))&amp;"",E61&amp;""),E61&amp;""))</f>
        <v/>
      </c>
      <c r="K61" s="28">
        <f>IF(AND(A61="",B61="",C61="",F61=""),"",IF(A61="","Add a date",IF(A61&gt;AsOf,"After as-of date: not counted yet",IF(AND(B61&lt;&gt;"",COUNTIF(TName,B61)=0),"Task not on Tasks sheet",""))))</f>
        <v/>
      </c>
    </row>
    <row r="62">
      <c r="A62" s="6" t="n">
        <v>45849</v>
      </c>
      <c r="B62" s="10" t="inlineStr">
        <is>
          <t>Test smoke &amp; CO alarms</t>
        </is>
      </c>
      <c r="C62" s="10" t="inlineStr"/>
      <c r="D62" s="10" t="inlineStr"/>
      <c r="E62" s="10" t="inlineStr"/>
      <c r="F62" s="24" t="n"/>
      <c r="G62" s="10" t="inlineStr">
        <is>
          <t>DIY</t>
        </is>
      </c>
      <c r="H62" s="10" t="inlineStr"/>
      <c r="I62" s="11">
        <f>IF(AND(A62="",B62=""),"",IF(B62&lt;&gt;"",IFERROR(INDEX(TArea,MATCH(B62,TName,0))&amp;"",D62&amp;""),D62&amp;""))</f>
        <v/>
      </c>
      <c r="J62" s="11">
        <f>IF(AND(A62="",B62=""),"",IF(B62&lt;&gt;"",IFERROR(INDEX(TAsset,MATCH(B62,TName,0))&amp;"",E62&amp;""),E62&amp;""))</f>
        <v/>
      </c>
      <c r="K62" s="28">
        <f>IF(AND(A62="",B62="",C62="",F62=""),"",IF(A62="","Add a date",IF(A62&gt;AsOf,"After as-of date: not counted yet",IF(AND(B62&lt;&gt;"",COUNTIF(TName,B62)=0),"Task not on Tasks sheet",""))))</f>
        <v/>
      </c>
    </row>
    <row r="63">
      <c r="A63" s="6" t="n">
        <v>45852</v>
      </c>
      <c r="B63" s="10" t="inlineStr">
        <is>
          <t>Check water softener salt</t>
        </is>
      </c>
      <c r="C63" s="10" t="inlineStr"/>
      <c r="D63" s="10" t="inlineStr"/>
      <c r="E63" s="10" t="inlineStr"/>
      <c r="F63" s="24" t="n">
        <v>8</v>
      </c>
      <c r="G63" s="10" t="inlineStr">
        <is>
          <t>DIY</t>
        </is>
      </c>
      <c r="H63" s="10" t="inlineStr"/>
      <c r="I63" s="11">
        <f>IF(AND(A63="",B63=""),"",IF(B63&lt;&gt;"",IFERROR(INDEX(TArea,MATCH(B63,TName,0))&amp;"",D63&amp;""),D63&amp;""))</f>
        <v/>
      </c>
      <c r="J63" s="11">
        <f>IF(AND(A63="",B63=""),"",IF(B63&lt;&gt;"",IFERROR(INDEX(TAsset,MATCH(B63,TName,0))&amp;"",E63&amp;""),E63&amp;""))</f>
        <v/>
      </c>
      <c r="K63" s="28">
        <f>IF(AND(A63="",B63="",C63="",F63=""),"",IF(A63="","Add a date",IF(A63&gt;AsOf,"After as-of date: not counted yet",IF(AND(B63&lt;&gt;"",COUNTIF(TName,B63)=0),"Task not on Tasks sheet",""))))</f>
        <v/>
      </c>
    </row>
    <row r="64">
      <c r="A64" s="6" t="n">
        <v>45854</v>
      </c>
      <c r="B64" s="10" t="n"/>
      <c r="C64" s="10" t="inlineStr">
        <is>
          <t>Fixed loose porch railing</t>
        </is>
      </c>
      <c r="D64" s="10" t="inlineStr">
        <is>
          <t>Exterior &amp; garden</t>
        </is>
      </c>
      <c r="E64" s="10" t="inlineStr"/>
      <c r="F64" s="24" t="n">
        <v>24</v>
      </c>
      <c r="G64" s="10" t="inlineStr">
        <is>
          <t>DIY</t>
        </is>
      </c>
      <c r="H64" s="10" t="inlineStr"/>
      <c r="I64" s="11">
        <f>IF(AND(A64="",B64=""),"",IF(B64&lt;&gt;"",IFERROR(INDEX(TArea,MATCH(B64,TName,0))&amp;"",D64&amp;""),D64&amp;""))</f>
        <v/>
      </c>
      <c r="J64" s="11">
        <f>IF(AND(A64="",B64=""),"",IF(B64&lt;&gt;"",IFERROR(INDEX(TAsset,MATCH(B64,TName,0))&amp;"",E64&amp;""),E64&amp;""))</f>
        <v/>
      </c>
      <c r="K64" s="28">
        <f>IF(AND(A64="",B64="",C64="",F64=""),"",IF(A64="","Add a date",IF(A64&gt;AsOf,"After as-of date: not counted yet",IF(AND(B64&lt;&gt;"",COUNTIF(TName,B64)=0),"Task not on Tasks sheet",""))))</f>
        <v/>
      </c>
    </row>
    <row r="65">
      <c r="A65" s="6" t="n">
        <v>45869</v>
      </c>
      <c r="B65" s="10" t="inlineStr">
        <is>
          <t>Clean dishwasher filter</t>
        </is>
      </c>
      <c r="C65" s="10" t="inlineStr"/>
      <c r="D65" s="10" t="inlineStr"/>
      <c r="E65" s="10" t="inlineStr"/>
      <c r="F65" s="24" t="n"/>
      <c r="G65" s="10" t="inlineStr">
        <is>
          <t>DIY</t>
        </is>
      </c>
      <c r="H65" s="10" t="inlineStr"/>
      <c r="I65" s="11">
        <f>IF(AND(A65="",B65=""),"",IF(B65&lt;&gt;"",IFERROR(INDEX(TArea,MATCH(B65,TName,0))&amp;"",D65&amp;""),D65&amp;""))</f>
        <v/>
      </c>
      <c r="J65" s="11">
        <f>IF(AND(A65="",B65=""),"",IF(B65&lt;&gt;"",IFERROR(INDEX(TAsset,MATCH(B65,TName,0))&amp;"",E65&amp;""),E65&amp;""))</f>
        <v/>
      </c>
      <c r="K65" s="28">
        <f>IF(AND(A65="",B65="",C65="",F65=""),"",IF(A65="","Add a date",IF(A65&gt;AsOf,"After as-of date: not counted yet",IF(AND(B65&lt;&gt;"",COUNTIF(TName,B65)=0),"Task not on Tasks sheet",""))))</f>
        <v/>
      </c>
    </row>
    <row r="66">
      <c r="A66" s="6" t="n">
        <v>45872</v>
      </c>
      <c r="B66" s="10" t="inlineStr">
        <is>
          <t>Clean range hood filter</t>
        </is>
      </c>
      <c r="C66" s="10" t="inlineStr"/>
      <c r="D66" s="10" t="inlineStr"/>
      <c r="E66" s="10" t="inlineStr"/>
      <c r="F66" s="24" t="n"/>
      <c r="G66" s="10" t="inlineStr">
        <is>
          <t>DIY</t>
        </is>
      </c>
      <c r="H66" s="10" t="inlineStr"/>
      <c r="I66" s="11">
        <f>IF(AND(A66="",B66=""),"",IF(B66&lt;&gt;"",IFERROR(INDEX(TArea,MATCH(B66,TName,0))&amp;"",D66&amp;""),D66&amp;""))</f>
        <v/>
      </c>
      <c r="J66" s="11">
        <f>IF(AND(A66="",B66=""),"",IF(B66&lt;&gt;"",IFERROR(INDEX(TAsset,MATCH(B66,TName,0))&amp;"",E66&amp;""),E66&amp;""))</f>
        <v/>
      </c>
      <c r="K66" s="28">
        <f>IF(AND(A66="",B66="",C66="",F66=""),"",IF(A66="","Add a date",IF(A66&gt;AsOf,"After as-of date: not counted yet",IF(AND(B66&lt;&gt;"",COUNTIF(TName,B66)=0),"Task not on Tasks sheet",""))))</f>
        <v/>
      </c>
    </row>
    <row r="67">
      <c r="A67" s="6" t="n">
        <v>45875</v>
      </c>
      <c r="B67" s="10" t="inlineStr">
        <is>
          <t>Replace furnace filter</t>
        </is>
      </c>
      <c r="C67" s="10" t="inlineStr"/>
      <c r="D67" s="10" t="inlineStr"/>
      <c r="E67" s="10" t="inlineStr"/>
      <c r="F67" s="24" t="n">
        <v>18</v>
      </c>
      <c r="G67" s="10" t="inlineStr">
        <is>
          <t>DIY</t>
        </is>
      </c>
      <c r="H67" s="10" t="inlineStr"/>
      <c r="I67" s="11">
        <f>IF(AND(A67="",B67=""),"",IF(B67&lt;&gt;"",IFERROR(INDEX(TArea,MATCH(B67,TName,0))&amp;"",D67&amp;""),D67&amp;""))</f>
        <v/>
      </c>
      <c r="J67" s="11">
        <f>IF(AND(A67="",B67=""),"",IF(B67&lt;&gt;"",IFERROR(INDEX(TAsset,MATCH(B67,TName,0))&amp;"",E67&amp;""),E67&amp;""))</f>
        <v/>
      </c>
      <c r="K67" s="28">
        <f>IF(AND(A67="",B67="",C67="",F67=""),"",IF(A67="","Add a date",IF(A67&gt;AsOf,"After as-of date: not counted yet",IF(AND(B67&lt;&gt;"",COUNTIF(TName,B67)=0),"Task not on Tasks sheet",""))))</f>
        <v/>
      </c>
    </row>
    <row r="68">
      <c r="A68" s="6" t="n">
        <v>45876</v>
      </c>
      <c r="B68" s="10" t="inlineStr">
        <is>
          <t>Test smoke &amp; CO alarms</t>
        </is>
      </c>
      <c r="C68" s="10" t="inlineStr"/>
      <c r="D68" s="10" t="inlineStr"/>
      <c r="E68" s="10" t="inlineStr"/>
      <c r="F68" s="24" t="n"/>
      <c r="G68" s="10" t="inlineStr">
        <is>
          <t>DIY</t>
        </is>
      </c>
      <c r="H68" s="10" t="inlineStr"/>
      <c r="I68" s="11">
        <f>IF(AND(A68="",B68=""),"",IF(B68&lt;&gt;"",IFERROR(INDEX(TArea,MATCH(B68,TName,0))&amp;"",D68&amp;""),D68&amp;""))</f>
        <v/>
      </c>
      <c r="J68" s="11">
        <f>IF(AND(A68="",B68=""),"",IF(B68&lt;&gt;"",IFERROR(INDEX(TAsset,MATCH(B68,TName,0))&amp;"",E68&amp;""),E68&amp;""))</f>
        <v/>
      </c>
      <c r="K68" s="28">
        <f>IF(AND(A68="",B68="",C68="",F68=""),"",IF(A68="","Add a date",IF(A68&gt;AsOf,"After as-of date: not counted yet",IF(AND(B68&lt;&gt;"",COUNTIF(TName,B68)=0),"Task not on Tasks sheet",""))))</f>
        <v/>
      </c>
    </row>
    <row r="69">
      <c r="A69" s="6" t="n">
        <v>45882</v>
      </c>
      <c r="B69" s="10" t="inlineStr">
        <is>
          <t>Check water softener salt</t>
        </is>
      </c>
      <c r="C69" s="10" t="inlineStr"/>
      <c r="D69" s="10" t="inlineStr"/>
      <c r="E69" s="10" t="inlineStr"/>
      <c r="F69" s="24" t="n">
        <v>8</v>
      </c>
      <c r="G69" s="10" t="inlineStr">
        <is>
          <t>DIY</t>
        </is>
      </c>
      <c r="H69" s="10" t="inlineStr"/>
      <c r="I69" s="11">
        <f>IF(AND(A69="",B69=""),"",IF(B69&lt;&gt;"",IFERROR(INDEX(TArea,MATCH(B69,TName,0))&amp;"",D69&amp;""),D69&amp;""))</f>
        <v/>
      </c>
      <c r="J69" s="11">
        <f>IF(AND(A69="",B69=""),"",IF(B69&lt;&gt;"",IFERROR(INDEX(TAsset,MATCH(B69,TName,0))&amp;"",E69&amp;""),E69&amp;""))</f>
        <v/>
      </c>
      <c r="K69" s="28">
        <f>IF(AND(A69="",B69="",C69="",F69=""),"",IF(A69="","Add a date",IF(A69&gt;AsOf,"After as-of date: not counted yet",IF(AND(B69&lt;&gt;"",COUNTIF(TName,B69)=0),"Task not on Tasks sheet",""))))</f>
        <v/>
      </c>
    </row>
    <row r="70">
      <c r="A70" s="6" t="n">
        <v>45900</v>
      </c>
      <c r="B70" s="10" t="inlineStr">
        <is>
          <t>Clean dishwasher filter</t>
        </is>
      </c>
      <c r="C70" s="10" t="inlineStr"/>
      <c r="D70" s="10" t="inlineStr"/>
      <c r="E70" s="10" t="inlineStr"/>
      <c r="F70" s="24" t="n"/>
      <c r="G70" s="10" t="inlineStr">
        <is>
          <t>DIY</t>
        </is>
      </c>
      <c r="H70" s="10" t="inlineStr"/>
      <c r="I70" s="11">
        <f>IF(AND(A70="",B70=""),"",IF(B70&lt;&gt;"",IFERROR(INDEX(TArea,MATCH(B70,TName,0))&amp;"",D70&amp;""),D70&amp;""))</f>
        <v/>
      </c>
      <c r="J70" s="11">
        <f>IF(AND(A70="",B70=""),"",IF(B70&lt;&gt;"",IFERROR(INDEX(TAsset,MATCH(B70,TName,0))&amp;"",E70&amp;""),E70&amp;""))</f>
        <v/>
      </c>
      <c r="K70" s="28">
        <f>IF(AND(A70="",B70="",C70="",F70=""),"",IF(A70="","Add a date",IF(A70&gt;AsOf,"After as-of date: not counted yet",IF(AND(B70&lt;&gt;"",COUNTIF(TName,B70)=0),"Task not on Tasks sheet",""))))</f>
        <v/>
      </c>
    </row>
    <row r="71">
      <c r="A71" s="6" t="n">
        <v>45904</v>
      </c>
      <c r="B71" s="10" t="inlineStr">
        <is>
          <t>Test sump pump</t>
        </is>
      </c>
      <c r="C71" s="10" t="inlineStr"/>
      <c r="D71" s="10" t="inlineStr"/>
      <c r="E71" s="10" t="inlineStr"/>
      <c r="F71" s="24" t="n"/>
      <c r="G71" s="10" t="inlineStr">
        <is>
          <t>DIY</t>
        </is>
      </c>
      <c r="H71" s="10" t="inlineStr"/>
      <c r="I71" s="11">
        <f>IF(AND(A71="",B71=""),"",IF(B71&lt;&gt;"",IFERROR(INDEX(TArea,MATCH(B71,TName,0))&amp;"",D71&amp;""),D71&amp;""))</f>
        <v/>
      </c>
      <c r="J71" s="11">
        <f>IF(AND(A71="",B71=""),"",IF(B71&lt;&gt;"",IFERROR(INDEX(TAsset,MATCH(B71,TName,0))&amp;"",E71&amp;""),E71&amp;""))</f>
        <v/>
      </c>
      <c r="K71" s="28">
        <f>IF(AND(A71="",B71="",C71="",F71=""),"",IF(A71="","Add a date",IF(A71&gt;AsOf,"After as-of date: not counted yet",IF(AND(B71&lt;&gt;"",COUNTIF(TName,B71)=0),"Task not on Tasks sheet",""))))</f>
        <v/>
      </c>
    </row>
    <row r="72">
      <c r="A72" s="6" t="n">
        <v>45910</v>
      </c>
      <c r="B72" s="10" t="inlineStr">
        <is>
          <t>Test smoke &amp; CO alarms</t>
        </is>
      </c>
      <c r="C72" s="10" t="inlineStr"/>
      <c r="D72" s="10" t="inlineStr"/>
      <c r="E72" s="10" t="inlineStr"/>
      <c r="F72" s="24" t="n"/>
      <c r="G72" s="10" t="inlineStr">
        <is>
          <t>DIY</t>
        </is>
      </c>
      <c r="H72" s="10" t="inlineStr"/>
      <c r="I72" s="11">
        <f>IF(AND(A72="",B72=""),"",IF(B72&lt;&gt;"",IFERROR(INDEX(TArea,MATCH(B72,TName,0))&amp;"",D72&amp;""),D72&amp;""))</f>
        <v/>
      </c>
      <c r="J72" s="11">
        <f>IF(AND(A72="",B72=""),"",IF(B72&lt;&gt;"",IFERROR(INDEX(TAsset,MATCH(B72,TName,0))&amp;"",E72&amp;""),E72&amp;""))</f>
        <v/>
      </c>
      <c r="K72" s="28">
        <f>IF(AND(A72="",B72="",C72="",F72=""),"",IF(A72="","Add a date",IF(A72&gt;AsOf,"After as-of date: not counted yet",IF(AND(B72&lt;&gt;"",COUNTIF(TName,B72)=0),"Task not on Tasks sheet",""))))</f>
        <v/>
      </c>
    </row>
    <row r="73">
      <c r="A73" s="6" t="n">
        <v>45913</v>
      </c>
      <c r="B73" s="10" t="inlineStr">
        <is>
          <t>Check water softener salt</t>
        </is>
      </c>
      <c r="C73" s="10" t="inlineStr">
        <is>
          <t>Took 20 min</t>
        </is>
      </c>
      <c r="D73" s="10" t="inlineStr"/>
      <c r="E73" s="10" t="inlineStr"/>
      <c r="F73" s="24" t="n">
        <v>8</v>
      </c>
      <c r="G73" s="10" t="inlineStr">
        <is>
          <t>DIY</t>
        </is>
      </c>
      <c r="H73" s="10" t="inlineStr"/>
      <c r="I73" s="11">
        <f>IF(AND(A73="",B73=""),"",IF(B73&lt;&gt;"",IFERROR(INDEX(TArea,MATCH(B73,TName,0))&amp;"",D73&amp;""),D73&amp;""))</f>
        <v/>
      </c>
      <c r="J73" s="11">
        <f>IF(AND(A73="",B73=""),"",IF(B73&lt;&gt;"",IFERROR(INDEX(TAsset,MATCH(B73,TName,0))&amp;"",E73&amp;""),E73&amp;""))</f>
        <v/>
      </c>
      <c r="K73" s="28">
        <f>IF(AND(A73="",B73="",C73="",F73=""),"",IF(A73="","Add a date",IF(A73&gt;AsOf,"After as-of date: not counted yet",IF(AND(B73&lt;&gt;"",COUNTIF(TName,B73)=0),"Task not on Tasks sheet",""))))</f>
        <v/>
      </c>
    </row>
    <row r="74">
      <c r="A74" s="6" t="n">
        <v>45918</v>
      </c>
      <c r="B74" s="10" t="inlineStr">
        <is>
          <t>Furnace tune-up</t>
        </is>
      </c>
      <c r="C74" s="10" t="inlineStr"/>
      <c r="D74" s="10" t="inlineStr"/>
      <c r="E74" s="10" t="inlineStr"/>
      <c r="F74" s="24" t="n">
        <v>145.42</v>
      </c>
      <c r="G74" s="10" t="inlineStr">
        <is>
          <t>Example Heating Co</t>
        </is>
      </c>
      <c r="H74" s="10" t="inlineStr"/>
      <c r="I74" s="11">
        <f>IF(AND(A74="",B74=""),"",IF(B74&lt;&gt;"",IFERROR(INDEX(TArea,MATCH(B74,TName,0))&amp;"",D74&amp;""),D74&amp;""))</f>
        <v/>
      </c>
      <c r="J74" s="11">
        <f>IF(AND(A74="",B74=""),"",IF(B74&lt;&gt;"",IFERROR(INDEX(TAsset,MATCH(B74,TName,0))&amp;"",E74&amp;""),E74&amp;""))</f>
        <v/>
      </c>
      <c r="K74" s="28">
        <f>IF(AND(A74="",B74="",C74="",F74=""),"",IF(A74="","Add a date",IF(A74&gt;AsOf,"After as-of date: not counted yet",IF(AND(B74&lt;&gt;"",COUNTIF(TName,B74)=0),"Task not on Tasks sheet",""))))</f>
        <v/>
      </c>
    </row>
    <row r="75">
      <c r="A75" s="6" t="n">
        <v>45920</v>
      </c>
      <c r="B75" s="10" t="inlineStr">
        <is>
          <t>Aerate &amp; overseed lawn</t>
        </is>
      </c>
      <c r="C75" s="10" t="inlineStr"/>
      <c r="D75" s="10" t="inlineStr"/>
      <c r="E75" s="10" t="inlineStr"/>
      <c r="F75" s="24" t="n">
        <v>130.18</v>
      </c>
      <c r="G75" s="10" t="inlineStr">
        <is>
          <t>Example Lawn Care</t>
        </is>
      </c>
      <c r="H75" s="10" t="inlineStr"/>
      <c r="I75" s="11">
        <f>IF(AND(A75="",B75=""),"",IF(B75&lt;&gt;"",IFERROR(INDEX(TArea,MATCH(B75,TName,0))&amp;"",D75&amp;""),D75&amp;""))</f>
        <v/>
      </c>
      <c r="J75" s="11">
        <f>IF(AND(A75="",B75=""),"",IF(B75&lt;&gt;"",IFERROR(INDEX(TAsset,MATCH(B75,TName,0))&amp;"",E75&amp;""),E75&amp;""))</f>
        <v/>
      </c>
      <c r="K75" s="28">
        <f>IF(AND(A75="",B75="",C75="",F75=""),"",IF(A75="","Add a date",IF(A75&gt;AsOf,"After as-of date: not counted yet",IF(AND(B75&lt;&gt;"",COUNTIF(TName,B75)=0),"Task not on Tasks sheet",""))))</f>
        <v/>
      </c>
    </row>
    <row r="76">
      <c r="A76" s="6" t="n">
        <v>45928</v>
      </c>
      <c r="B76" s="10" t="inlineStr">
        <is>
          <t>Clean dishwasher filter</t>
        </is>
      </c>
      <c r="C76" s="10" t="inlineStr">
        <is>
          <t>Slightly late</t>
        </is>
      </c>
      <c r="D76" s="10" t="inlineStr"/>
      <c r="E76" s="10" t="inlineStr"/>
      <c r="F76" s="24" t="n"/>
      <c r="G76" s="10" t="inlineStr">
        <is>
          <t>DIY</t>
        </is>
      </c>
      <c r="H76" s="10" t="inlineStr"/>
      <c r="I76" s="11">
        <f>IF(AND(A76="",B76=""),"",IF(B76&lt;&gt;"",IFERROR(INDEX(TArea,MATCH(B76,TName,0))&amp;"",D76&amp;""),D76&amp;""))</f>
        <v/>
      </c>
      <c r="J76" s="11">
        <f>IF(AND(A76="",B76=""),"",IF(B76&lt;&gt;"",IFERROR(INDEX(TAsset,MATCH(B76,TName,0))&amp;"",E76&amp;""),E76&amp;""))</f>
        <v/>
      </c>
      <c r="K76" s="28">
        <f>IF(AND(A76="",B76="",C76="",F76=""),"",IF(A76="","Add a date",IF(A76&gt;AsOf,"After as-of date: not counted yet",IF(AND(B76&lt;&gt;"",COUNTIF(TName,B76)=0),"Task not on Tasks sheet",""))))</f>
        <v/>
      </c>
    </row>
    <row r="77">
      <c r="A77" s="6" t="n">
        <v>45933</v>
      </c>
      <c r="B77" s="10" t="inlineStr">
        <is>
          <t>Test GFCI outlets</t>
        </is>
      </c>
      <c r="C77" s="10" t="inlineStr">
        <is>
          <t>All fine</t>
        </is>
      </c>
      <c r="D77" s="10" t="inlineStr"/>
      <c r="E77" s="10" t="inlineStr"/>
      <c r="F77" s="24" t="n"/>
      <c r="G77" s="10" t="inlineStr">
        <is>
          <t>DIY</t>
        </is>
      </c>
      <c r="H77" s="10" t="inlineStr"/>
      <c r="I77" s="11">
        <f>IF(AND(A77="",B77=""),"",IF(B77&lt;&gt;"",IFERROR(INDEX(TArea,MATCH(B77,TName,0))&amp;"",D77&amp;""),D77&amp;""))</f>
        <v/>
      </c>
      <c r="J77" s="11">
        <f>IF(AND(A77="",B77=""),"",IF(B77&lt;&gt;"",IFERROR(INDEX(TAsset,MATCH(B77,TName,0))&amp;"",E77&amp;""),E77&amp;""))</f>
        <v/>
      </c>
      <c r="K77" s="28">
        <f>IF(AND(A77="",B77="",C77="",F77=""),"",IF(A77="","Add a date",IF(A77&gt;AsOf,"After as-of date: not counted yet",IF(AND(B77&lt;&gt;"",COUNTIF(TName,B77)=0),"Task not on Tasks sheet",""))))</f>
        <v/>
      </c>
    </row>
    <row r="78">
      <c r="A78" s="6" t="n">
        <v>45934</v>
      </c>
      <c r="B78" s="10" t="inlineStr">
        <is>
          <t>Flush water heater</t>
        </is>
      </c>
      <c r="C78" s="10" t="inlineStr">
        <is>
          <t>Slightly late</t>
        </is>
      </c>
      <c r="D78" s="10" t="inlineStr"/>
      <c r="E78" s="10" t="inlineStr"/>
      <c r="F78" s="24" t="n"/>
      <c r="G78" s="10" t="inlineStr">
        <is>
          <t>DIY</t>
        </is>
      </c>
      <c r="H78" s="10" t="inlineStr"/>
      <c r="I78" s="11">
        <f>IF(AND(A78="",B78=""),"",IF(B78&lt;&gt;"",IFERROR(INDEX(TArea,MATCH(B78,TName,0))&amp;"",D78&amp;""),D78&amp;""))</f>
        <v/>
      </c>
      <c r="J78" s="11">
        <f>IF(AND(A78="",B78=""),"",IF(B78&lt;&gt;"",IFERROR(INDEX(TAsset,MATCH(B78,TName,0))&amp;"",E78&amp;""),E78&amp;""))</f>
        <v/>
      </c>
      <c r="K78" s="28">
        <f>IF(AND(A78="",B78="",C78="",F78=""),"",IF(A78="","Add a date",IF(A78&gt;AsOf,"After as-of date: not counted yet",IF(AND(B78&lt;&gt;"",COUNTIF(TName,B78)=0),"Task not on Tasks sheet",""))))</f>
        <v/>
      </c>
    </row>
    <row r="79">
      <c r="A79" s="6" t="n">
        <v>45934</v>
      </c>
      <c r="B79" s="10" t="inlineStr">
        <is>
          <t>Test water heater relief valve</t>
        </is>
      </c>
      <c r="C79" s="10" t="inlineStr"/>
      <c r="D79" s="10" t="inlineStr"/>
      <c r="E79" s="10" t="inlineStr"/>
      <c r="F79" s="24" t="n"/>
      <c r="G79" s="10" t="inlineStr">
        <is>
          <t>DIY</t>
        </is>
      </c>
      <c r="H79" s="10" t="inlineStr"/>
      <c r="I79" s="11">
        <f>IF(AND(A79="",B79=""),"",IF(B79&lt;&gt;"",IFERROR(INDEX(TArea,MATCH(B79,TName,0))&amp;"",D79&amp;""),D79&amp;""))</f>
        <v/>
      </c>
      <c r="J79" s="11">
        <f>IF(AND(A79="",B79=""),"",IF(B79&lt;&gt;"",IFERROR(INDEX(TAsset,MATCH(B79,TName,0))&amp;"",E79&amp;""),E79&amp;""))</f>
        <v/>
      </c>
      <c r="K79" s="28">
        <f>IF(AND(A79="",B79="",C79="",F79=""),"",IF(A79="","Add a date",IF(A79&gt;AsOf,"After as-of date: not counted yet",IF(AND(B79&lt;&gt;"",COUNTIF(TName,B79)=0),"Task not on Tasks sheet",""))))</f>
        <v/>
      </c>
    </row>
    <row r="80">
      <c r="A80" s="6" t="n">
        <v>45939</v>
      </c>
      <c r="B80" s="10" t="inlineStr">
        <is>
          <t>Test smoke &amp; CO alarms</t>
        </is>
      </c>
      <c r="C80" s="10" t="inlineStr">
        <is>
          <t>Took 20 min</t>
        </is>
      </c>
      <c r="D80" s="10" t="inlineStr"/>
      <c r="E80" s="10" t="inlineStr"/>
      <c r="F80" s="24" t="n"/>
      <c r="G80" s="10" t="inlineStr">
        <is>
          <t>DIY</t>
        </is>
      </c>
      <c r="H80" s="10" t="inlineStr"/>
      <c r="I80" s="11">
        <f>IF(AND(A80="",B80=""),"",IF(B80&lt;&gt;"",IFERROR(INDEX(TArea,MATCH(B80,TName,0))&amp;"",D80&amp;""),D80&amp;""))</f>
        <v/>
      </c>
      <c r="J80" s="11">
        <f>IF(AND(A80="",B80=""),"",IF(B80&lt;&gt;"",IFERROR(INDEX(TAsset,MATCH(B80,TName,0))&amp;"",E80&amp;""),E80&amp;""))</f>
        <v/>
      </c>
      <c r="K80" s="28">
        <f>IF(AND(A80="",B80="",C80="",F80=""),"",IF(A80="","Add a date",IF(A80&gt;AsOf,"After as-of date: not counted yet",IF(AND(B80&lt;&gt;"",COUNTIF(TName,B80)=0),"Task not on Tasks sheet",""))))</f>
        <v/>
      </c>
    </row>
    <row r="81">
      <c r="A81" s="6" t="n">
        <v>45941</v>
      </c>
      <c r="B81" s="10" t="inlineStr">
        <is>
          <t>Inspect roof &amp; flashing</t>
        </is>
      </c>
      <c r="C81" s="10" t="inlineStr"/>
      <c r="D81" s="10" t="inlineStr"/>
      <c r="E81" s="10" t="inlineStr"/>
      <c r="F81" s="24" t="n"/>
      <c r="G81" s="10" t="inlineStr">
        <is>
          <t>DIY (binoculars)</t>
        </is>
      </c>
      <c r="H81" s="10" t="inlineStr"/>
      <c r="I81" s="11">
        <f>IF(AND(A81="",B81=""),"",IF(B81&lt;&gt;"",IFERROR(INDEX(TArea,MATCH(B81,TName,0))&amp;"",D81&amp;""),D81&amp;""))</f>
        <v/>
      </c>
      <c r="J81" s="11">
        <f>IF(AND(A81="",B81=""),"",IF(B81&lt;&gt;"",IFERROR(INDEX(TAsset,MATCH(B81,TName,0))&amp;"",E81&amp;""),E81&amp;""))</f>
        <v/>
      </c>
      <c r="K81" s="28">
        <f>IF(AND(A81="",B81="",C81="",F81=""),"",IF(A81="","Add a date",IF(A81&gt;AsOf,"After as-of date: not counted yet",IF(AND(B81&lt;&gt;"",COUNTIF(TName,B81)=0),"Task not on Tasks sheet",""))))</f>
        <v/>
      </c>
    </row>
    <row r="82">
      <c r="A82" s="6" t="n">
        <v>45943</v>
      </c>
      <c r="B82" s="10" t="inlineStr">
        <is>
          <t>Check water softener salt</t>
        </is>
      </c>
      <c r="C82" s="10" t="inlineStr"/>
      <c r="D82" s="10" t="inlineStr"/>
      <c r="E82" s="10" t="inlineStr"/>
      <c r="F82" s="24" t="n">
        <v>8</v>
      </c>
      <c r="G82" s="10" t="inlineStr">
        <is>
          <t>DIY</t>
        </is>
      </c>
      <c r="H82" s="10" t="inlineStr"/>
      <c r="I82" s="11">
        <f>IF(AND(A82="",B82=""),"",IF(B82&lt;&gt;"",IFERROR(INDEX(TArea,MATCH(B82,TName,0))&amp;"",D82&amp;""),D82&amp;""))</f>
        <v/>
      </c>
      <c r="J82" s="11">
        <f>IF(AND(A82="",B82=""),"",IF(B82&lt;&gt;"",IFERROR(INDEX(TAsset,MATCH(B82,TName,0))&amp;"",E82&amp;""),E82&amp;""))</f>
        <v/>
      </c>
      <c r="K82" s="28">
        <f>IF(AND(A82="",B82="",C82="",F82=""),"",IF(A82="","Add a date",IF(A82&gt;AsOf,"After as-of date: not counted yet",IF(AND(B82&lt;&gt;"",COUNTIF(TName,B82)=0),"Task not on Tasks sheet",""))))</f>
        <v/>
      </c>
    </row>
    <row r="83">
      <c r="A83" s="6" t="n">
        <v>45948</v>
      </c>
      <c r="B83" s="10" t="inlineStr">
        <is>
          <t>Vacuum refrigerator coils</t>
        </is>
      </c>
      <c r="C83" s="10" t="inlineStr">
        <is>
          <t>Bought 2 spares</t>
        </is>
      </c>
      <c r="D83" s="10" t="inlineStr"/>
      <c r="E83" s="10" t="inlineStr"/>
      <c r="F83" s="24" t="n"/>
      <c r="G83" s="10" t="inlineStr">
        <is>
          <t>DIY</t>
        </is>
      </c>
      <c r="H83" s="10" t="inlineStr"/>
      <c r="I83" s="11">
        <f>IF(AND(A83="",B83=""),"",IF(B83&lt;&gt;"",IFERROR(INDEX(TArea,MATCH(B83,TName,0))&amp;"",D83&amp;""),D83&amp;""))</f>
        <v/>
      </c>
      <c r="J83" s="11">
        <f>IF(AND(A83="",B83=""),"",IF(B83&lt;&gt;"",IFERROR(INDEX(TAsset,MATCH(B83,TName,0))&amp;"",E83&amp;""),E83&amp;""))</f>
        <v/>
      </c>
      <c r="K83" s="28">
        <f>IF(AND(A83="",B83="",C83="",F83=""),"",IF(A83="","Add a date",IF(A83&gt;AsOf,"After as-of date: not counted yet",IF(AND(B83&lt;&gt;"",COUNTIF(TName,B83)=0),"Task not on Tasks sheet",""))))</f>
        <v/>
      </c>
    </row>
    <row r="84">
      <c r="A84" s="6" t="n">
        <v>45952</v>
      </c>
      <c r="B84" s="10" t="inlineStr">
        <is>
          <t>Descale shower heads</t>
        </is>
      </c>
      <c r="C84" s="10" t="inlineStr"/>
      <c r="D84" s="10" t="inlineStr"/>
      <c r="E84" s="10" t="inlineStr"/>
      <c r="F84" s="24" t="n"/>
      <c r="G84" s="10" t="inlineStr">
        <is>
          <t>DIY</t>
        </is>
      </c>
      <c r="H84" s="10" t="inlineStr"/>
      <c r="I84" s="11">
        <f>IF(AND(A84="",B84=""),"",IF(B84&lt;&gt;"",IFERROR(INDEX(TArea,MATCH(B84,TName,0))&amp;"",D84&amp;""),D84&amp;""))</f>
        <v/>
      </c>
      <c r="J84" s="11">
        <f>IF(AND(A84="",B84=""),"",IF(B84&lt;&gt;"",IFERROR(INDEX(TAsset,MATCH(B84,TName,0))&amp;"",E84&amp;""),E84&amp;""))</f>
        <v/>
      </c>
      <c r="K84" s="28">
        <f>IF(AND(A84="",B84="",C84="",F84=""),"",IF(A84="","Add a date",IF(A84&gt;AsOf,"After as-of date: not counted yet",IF(AND(B84&lt;&gt;"",COUNTIF(TName,B84)=0),"Task not on Tasks sheet",""))))</f>
        <v/>
      </c>
    </row>
    <row r="85">
      <c r="A85" s="6" t="n">
        <v>45958</v>
      </c>
      <c r="B85" s="10" t="inlineStr">
        <is>
          <t>Clean dishwasher filter</t>
        </is>
      </c>
      <c r="C85" s="10" t="inlineStr"/>
      <c r="D85" s="10" t="inlineStr"/>
      <c r="E85" s="10" t="inlineStr"/>
      <c r="F85" s="24" t="n"/>
      <c r="G85" s="10" t="inlineStr">
        <is>
          <t>DIY</t>
        </is>
      </c>
      <c r="H85" s="10" t="inlineStr"/>
      <c r="I85" s="11">
        <f>IF(AND(A85="",B85=""),"",IF(B85&lt;&gt;"",IFERROR(INDEX(TArea,MATCH(B85,TName,0))&amp;"",D85&amp;""),D85&amp;""))</f>
        <v/>
      </c>
      <c r="J85" s="11">
        <f>IF(AND(A85="",B85=""),"",IF(B85&lt;&gt;"",IFERROR(INDEX(TAsset,MATCH(B85,TName,0))&amp;"",E85&amp;""),E85&amp;""))</f>
        <v/>
      </c>
      <c r="K85" s="28">
        <f>IF(AND(A85="",B85="",C85="",F85=""),"",IF(A85="","Add a date",IF(A85&gt;AsOf,"After as-of date: not counted yet",IF(AND(B85&lt;&gt;"",COUNTIF(TName,B85)=0),"Task not on Tasks sheet",""))))</f>
        <v/>
      </c>
    </row>
    <row r="86">
      <c r="A86" s="6" t="n">
        <v>45968</v>
      </c>
      <c r="B86" s="10" t="inlineStr">
        <is>
          <t>Clean gutters &amp; downspouts</t>
        </is>
      </c>
      <c r="C86" s="10" t="inlineStr"/>
      <c r="D86" s="10" t="inlineStr"/>
      <c r="E86" s="10" t="inlineStr"/>
      <c r="F86" s="24" t="n">
        <v>173.76</v>
      </c>
      <c r="G86" s="10" t="inlineStr">
        <is>
          <t>Example Gutter Guys</t>
        </is>
      </c>
      <c r="H86" s="10" t="inlineStr"/>
      <c r="I86" s="11">
        <f>IF(AND(A86="",B86=""),"",IF(B86&lt;&gt;"",IFERROR(INDEX(TArea,MATCH(B86,TName,0))&amp;"",D86&amp;""),D86&amp;""))</f>
        <v/>
      </c>
      <c r="J86" s="11">
        <f>IF(AND(A86="",B86=""),"",IF(B86&lt;&gt;"",IFERROR(INDEX(TAsset,MATCH(B86,TName,0))&amp;"",E86&amp;""),E86&amp;""))</f>
        <v/>
      </c>
      <c r="K86" s="28">
        <f>IF(AND(A86="",B86="",C86="",F86=""),"",IF(A86="","Add a date",IF(A86&gt;AsOf,"After as-of date: not counted yet",IF(AND(B86&lt;&gt;"",COUNTIF(TName,B86)=0),"Task not on Tasks sheet",""))))</f>
        <v/>
      </c>
    </row>
    <row r="87">
      <c r="A87" s="6" t="n">
        <v>45968</v>
      </c>
      <c r="B87" s="10" t="inlineStr">
        <is>
          <t>Clean range hood filter</t>
        </is>
      </c>
      <c r="C87" s="10" t="inlineStr"/>
      <c r="D87" s="10" t="inlineStr"/>
      <c r="E87" s="10" t="inlineStr"/>
      <c r="F87" s="24" t="n"/>
      <c r="G87" s="10" t="inlineStr">
        <is>
          <t>DIY</t>
        </is>
      </c>
      <c r="H87" s="10" t="inlineStr"/>
      <c r="I87" s="11">
        <f>IF(AND(A87="",B87=""),"",IF(B87&lt;&gt;"",IFERROR(INDEX(TArea,MATCH(B87,TName,0))&amp;"",D87&amp;""),D87&amp;""))</f>
        <v/>
      </c>
      <c r="J87" s="11">
        <f>IF(AND(A87="",B87=""),"",IF(B87&lt;&gt;"",IFERROR(INDEX(TAsset,MATCH(B87,TName,0))&amp;"",E87&amp;""),E87&amp;""))</f>
        <v/>
      </c>
      <c r="K87" s="28">
        <f>IF(AND(A87="",B87="",C87="",F87=""),"",IF(A87="","Add a date",IF(A87&gt;AsOf,"After as-of date: not counted yet",IF(AND(B87&lt;&gt;"",COUNTIF(TName,B87)=0),"Task not on Tasks sheet",""))))</f>
        <v/>
      </c>
    </row>
    <row r="88">
      <c r="A88" s="6" t="n">
        <v>45969</v>
      </c>
      <c r="B88" s="10" t="inlineStr">
        <is>
          <t>Winterize outdoor faucets</t>
        </is>
      </c>
      <c r="C88" s="10" t="inlineStr">
        <is>
          <t>Slightly late</t>
        </is>
      </c>
      <c r="D88" s="10" t="inlineStr"/>
      <c r="E88" s="10" t="inlineStr"/>
      <c r="F88" s="24" t="n"/>
      <c r="G88" s="10" t="inlineStr">
        <is>
          <t>DIY</t>
        </is>
      </c>
      <c r="H88" s="10" t="inlineStr"/>
      <c r="I88" s="11">
        <f>IF(AND(A88="",B88=""),"",IF(B88&lt;&gt;"",IFERROR(INDEX(TArea,MATCH(B88,TName,0))&amp;"",D88&amp;""),D88&amp;""))</f>
        <v/>
      </c>
      <c r="J88" s="11">
        <f>IF(AND(A88="",B88=""),"",IF(B88&lt;&gt;"",IFERROR(INDEX(TAsset,MATCH(B88,TName,0))&amp;"",E88&amp;""),E88&amp;""))</f>
        <v/>
      </c>
      <c r="K88" s="28">
        <f>IF(AND(A88="",B88="",C88="",F88=""),"",IF(A88="","Add a date",IF(A88&gt;AsOf,"After as-of date: not counted yet",IF(AND(B88&lt;&gt;"",COUNTIF(TName,B88)=0),"Task not on Tasks sheet",""))))</f>
        <v/>
      </c>
    </row>
    <row r="89">
      <c r="A89" s="6" t="n">
        <v>45971</v>
      </c>
      <c r="B89" s="10" t="inlineStr">
        <is>
          <t>Replace furnace filter</t>
        </is>
      </c>
      <c r="C89" s="10" t="inlineStr"/>
      <c r="D89" s="10" t="inlineStr"/>
      <c r="E89" s="10" t="inlineStr"/>
      <c r="F89" s="24" t="n">
        <v>18</v>
      </c>
      <c r="G89" s="10" t="inlineStr">
        <is>
          <t>DIY</t>
        </is>
      </c>
      <c r="H89" s="10" t="inlineStr"/>
      <c r="I89" s="11">
        <f>IF(AND(A89="",B89=""),"",IF(B89&lt;&gt;"",IFERROR(INDEX(TArea,MATCH(B89,TName,0))&amp;"",D89&amp;""),D89&amp;""))</f>
        <v/>
      </c>
      <c r="J89" s="11">
        <f>IF(AND(A89="",B89=""),"",IF(B89&lt;&gt;"",IFERROR(INDEX(TAsset,MATCH(B89,TName,0))&amp;"",E89&amp;""),E89&amp;""))</f>
        <v/>
      </c>
      <c r="K89" s="28">
        <f>IF(AND(A89="",B89="",C89="",F89=""),"",IF(A89="","Add a date",IF(A89&gt;AsOf,"After as-of date: not counted yet",IF(AND(B89&lt;&gt;"",COUNTIF(TName,B89)=0),"Task not on Tasks sheet",""))))</f>
        <v/>
      </c>
    </row>
    <row r="90">
      <c r="A90" s="6" t="n">
        <v>45971</v>
      </c>
      <c r="B90" s="10" t="inlineStr">
        <is>
          <t>Test smoke &amp; CO alarms</t>
        </is>
      </c>
      <c r="C90" s="10" t="inlineStr"/>
      <c r="D90" s="10" t="inlineStr"/>
      <c r="E90" s="10" t="inlineStr"/>
      <c r="F90" s="24" t="n"/>
      <c r="G90" s="10" t="inlineStr">
        <is>
          <t>DIY</t>
        </is>
      </c>
      <c r="H90" s="10" t="inlineStr"/>
      <c r="I90" s="11">
        <f>IF(AND(A90="",B90=""),"",IF(B90&lt;&gt;"",IFERROR(INDEX(TArea,MATCH(B90,TName,0))&amp;"",D90&amp;""),D90&amp;""))</f>
        <v/>
      </c>
      <c r="J90" s="11">
        <f>IF(AND(A90="",B90=""),"",IF(B90&lt;&gt;"",IFERROR(INDEX(TAsset,MATCH(B90,TName,0))&amp;"",E90&amp;""),E90&amp;""))</f>
        <v/>
      </c>
      <c r="K90" s="28">
        <f>IF(AND(A90="",B90="",C90="",F90=""),"",IF(A90="","Add a date",IF(A90&gt;AsOf,"After as-of date: not counted yet",IF(AND(B90&lt;&gt;"",COUNTIF(TName,B90)=0),"Task not on Tasks sheet",""))))</f>
        <v/>
      </c>
    </row>
    <row r="91">
      <c r="A91" s="6" t="n">
        <v>45972</v>
      </c>
      <c r="B91" s="10" t="inlineStr">
        <is>
          <t>Check water softener salt</t>
        </is>
      </c>
      <c r="C91" s="10" t="inlineStr"/>
      <c r="D91" s="10" t="inlineStr"/>
      <c r="E91" s="10" t="inlineStr"/>
      <c r="F91" s="24" t="n">
        <v>8</v>
      </c>
      <c r="G91" s="10" t="inlineStr">
        <is>
          <t>DIY</t>
        </is>
      </c>
      <c r="H91" s="10" t="inlineStr"/>
      <c r="I91" s="11">
        <f>IF(AND(A91="",B91=""),"",IF(B91&lt;&gt;"",IFERROR(INDEX(TArea,MATCH(B91,TName,0))&amp;"",D91&amp;""),D91&amp;""))</f>
        <v/>
      </c>
      <c r="J91" s="11">
        <f>IF(AND(A91="",B91=""),"",IF(B91&lt;&gt;"",IFERROR(INDEX(TAsset,MATCH(B91,TName,0))&amp;"",E91&amp;""),E91&amp;""))</f>
        <v/>
      </c>
      <c r="K91" s="28">
        <f>IF(AND(A91="",B91="",C91="",F91=""),"",IF(A91="","Add a date",IF(A91&gt;AsOf,"After as-of date: not counted yet",IF(AND(B91&lt;&gt;"",COUNTIF(TName,B91)=0),"Task not on Tasks sheet",""))))</f>
        <v/>
      </c>
    </row>
    <row r="92">
      <c r="A92" s="6" t="n">
        <v>45975</v>
      </c>
      <c r="B92" s="10" t="inlineStr">
        <is>
          <t>Lubricate garage door</t>
        </is>
      </c>
      <c r="C92" s="10" t="inlineStr"/>
      <c r="D92" s="10" t="inlineStr"/>
      <c r="E92" s="10" t="inlineStr"/>
      <c r="F92" s="24" t="n">
        <v>9</v>
      </c>
      <c r="G92" s="10" t="inlineStr">
        <is>
          <t>DIY</t>
        </is>
      </c>
      <c r="H92" s="10" t="inlineStr"/>
      <c r="I92" s="11">
        <f>IF(AND(A92="",B92=""),"",IF(B92&lt;&gt;"",IFERROR(INDEX(TArea,MATCH(B92,TName,0))&amp;"",D92&amp;""),D92&amp;""))</f>
        <v/>
      </c>
      <c r="J92" s="11">
        <f>IF(AND(A92="",B92=""),"",IF(B92&lt;&gt;"",IFERROR(INDEX(TAsset,MATCH(B92,TName,0))&amp;"",E92&amp;""),E92&amp;""))</f>
        <v/>
      </c>
      <c r="K92" s="28">
        <f>IF(AND(A92="",B92="",C92="",F92=""),"",IF(A92="","Add a date",IF(A92&gt;AsOf,"After as-of date: not counted yet",IF(AND(B92&lt;&gt;"",COUNTIF(TName,B92)=0),"Task not on Tasks sheet",""))))</f>
        <v/>
      </c>
    </row>
    <row r="93">
      <c r="A93" s="6" t="n">
        <v>45986</v>
      </c>
      <c r="B93" s="10" t="inlineStr">
        <is>
          <t>Replace alarm batteries</t>
        </is>
      </c>
      <c r="C93" s="10" t="inlineStr"/>
      <c r="D93" s="10" t="inlineStr"/>
      <c r="E93" s="10" t="inlineStr"/>
      <c r="F93" s="24" t="n">
        <v>12</v>
      </c>
      <c r="G93" s="10" t="inlineStr">
        <is>
          <t>DIY</t>
        </is>
      </c>
      <c r="H93" s="10" t="inlineStr"/>
      <c r="I93" s="11">
        <f>IF(AND(A93="",B93=""),"",IF(B93&lt;&gt;"",IFERROR(INDEX(TArea,MATCH(B93,TName,0))&amp;"",D93&amp;""),D93&amp;""))</f>
        <v/>
      </c>
      <c r="J93" s="11">
        <f>IF(AND(A93="",B93=""),"",IF(B93&lt;&gt;"",IFERROR(INDEX(TAsset,MATCH(B93,TName,0))&amp;"",E93&amp;""),E93&amp;""))</f>
        <v/>
      </c>
      <c r="K93" s="28">
        <f>IF(AND(A93="",B93="",C93="",F93=""),"",IF(A93="","Add a date",IF(A93&gt;AsOf,"After as-of date: not counted yet",IF(AND(B93&lt;&gt;"",COUNTIF(TName,B93)=0),"Task not on Tasks sheet",""))))</f>
        <v/>
      </c>
    </row>
    <row r="94">
      <c r="A94" s="6" t="n">
        <v>45992</v>
      </c>
      <c r="B94" s="10" t="inlineStr">
        <is>
          <t>Clean dishwasher filter</t>
        </is>
      </c>
      <c r="C94" s="10" t="inlineStr">
        <is>
          <t>Took 20 min</t>
        </is>
      </c>
      <c r="D94" s="10" t="inlineStr"/>
      <c r="E94" s="10" t="inlineStr"/>
      <c r="F94" s="24" t="n"/>
      <c r="G94" s="10" t="inlineStr">
        <is>
          <t>DIY</t>
        </is>
      </c>
      <c r="H94" s="10" t="inlineStr"/>
      <c r="I94" s="11">
        <f>IF(AND(A94="",B94=""),"",IF(B94&lt;&gt;"",IFERROR(INDEX(TArea,MATCH(B94,TName,0))&amp;"",D94&amp;""),D94&amp;""))</f>
        <v/>
      </c>
      <c r="J94" s="11">
        <f>IF(AND(A94="",B94=""),"",IF(B94&lt;&gt;"",IFERROR(INDEX(TAsset,MATCH(B94,TName,0))&amp;"",E94&amp;""),E94&amp;""))</f>
        <v/>
      </c>
      <c r="K94" s="28">
        <f>IF(AND(A94="",B94="",C94="",F94=""),"",IF(A94="","Add a date",IF(A94&gt;AsOf,"After as-of date: not counted yet",IF(AND(B94&lt;&gt;"",COUNTIF(TName,B94)=0),"Task not on Tasks sheet",""))))</f>
        <v/>
      </c>
    </row>
    <row r="95">
      <c r="A95" s="6" t="n">
        <v>45996</v>
      </c>
      <c r="B95" s="10" t="inlineStr">
        <is>
          <t>Replace fridge water filter</t>
        </is>
      </c>
      <c r="C95" s="10" t="inlineStr"/>
      <c r="D95" s="10" t="inlineStr"/>
      <c r="E95" s="10" t="inlineStr"/>
      <c r="F95" s="24" t="n">
        <v>45</v>
      </c>
      <c r="G95" s="10" t="inlineStr">
        <is>
          <t>DIY</t>
        </is>
      </c>
      <c r="H95" s="10" t="inlineStr"/>
      <c r="I95" s="11">
        <f>IF(AND(A95="",B95=""),"",IF(B95&lt;&gt;"",IFERROR(INDEX(TArea,MATCH(B95,TName,0))&amp;"",D95&amp;""),D95&amp;""))</f>
        <v/>
      </c>
      <c r="J95" s="11">
        <f>IF(AND(A95="",B95=""),"",IF(B95&lt;&gt;"",IFERROR(INDEX(TAsset,MATCH(B95,TName,0))&amp;"",E95&amp;""),E95&amp;""))</f>
        <v/>
      </c>
      <c r="K95" s="28">
        <f>IF(AND(A95="",B95="",C95="",F95=""),"",IF(A95="","Add a date",IF(A95&gt;AsOf,"After as-of date: not counted yet",IF(AND(B95&lt;&gt;"",COUNTIF(TName,B95)=0),"Task not on Tasks sheet",""))))</f>
        <v/>
      </c>
    </row>
    <row r="96">
      <c r="A96" s="6" t="n">
        <v>45997</v>
      </c>
      <c r="B96" s="10" t="inlineStr">
        <is>
          <t>Re-caulk tubs &amp; sinks</t>
        </is>
      </c>
      <c r="C96" s="10" t="inlineStr">
        <is>
          <t>Took 20 min</t>
        </is>
      </c>
      <c r="D96" s="10" t="inlineStr"/>
      <c r="E96" s="10" t="inlineStr"/>
      <c r="F96" s="24" t="n">
        <v>15</v>
      </c>
      <c r="G96" s="10" t="inlineStr">
        <is>
          <t>DIY</t>
        </is>
      </c>
      <c r="H96" s="10" t="inlineStr"/>
      <c r="I96" s="11">
        <f>IF(AND(A96="",B96=""),"",IF(B96&lt;&gt;"",IFERROR(INDEX(TArea,MATCH(B96,TName,0))&amp;"",D96&amp;""),D96&amp;""))</f>
        <v/>
      </c>
      <c r="J96" s="11">
        <f>IF(AND(A96="",B96=""),"",IF(B96&lt;&gt;"",IFERROR(INDEX(TAsset,MATCH(B96,TName,0))&amp;"",E96&amp;""),E96&amp;""))</f>
        <v/>
      </c>
      <c r="K96" s="28">
        <f>IF(AND(A96="",B96="",C96="",F96=""),"",IF(A96="","Add a date",IF(A96&gt;AsOf,"After as-of date: not counted yet",IF(AND(B96&lt;&gt;"",COUNTIF(TName,B96)=0),"Task not on Tasks sheet",""))))</f>
        <v/>
      </c>
    </row>
    <row r="97">
      <c r="A97" s="6" t="n">
        <v>45998</v>
      </c>
      <c r="B97" s="10" t="inlineStr">
        <is>
          <t>Check water softener salt</t>
        </is>
      </c>
      <c r="C97" s="10" t="inlineStr"/>
      <c r="D97" s="10" t="inlineStr"/>
      <c r="E97" s="10" t="inlineStr"/>
      <c r="F97" s="24" t="n">
        <v>8</v>
      </c>
      <c r="G97" s="10" t="inlineStr">
        <is>
          <t>DIY</t>
        </is>
      </c>
      <c r="H97" s="10" t="inlineStr"/>
      <c r="I97" s="11">
        <f>IF(AND(A97="",B97=""),"",IF(B97&lt;&gt;"",IFERROR(INDEX(TArea,MATCH(B97,TName,0))&amp;"",D97&amp;""),D97&amp;""))</f>
        <v/>
      </c>
      <c r="J97" s="11">
        <f>IF(AND(A97="",B97=""),"",IF(B97&lt;&gt;"",IFERROR(INDEX(TAsset,MATCH(B97,TName,0))&amp;"",E97&amp;""),E97&amp;""))</f>
        <v/>
      </c>
      <c r="K97" s="28">
        <f>IF(AND(A97="",B97="",C97="",F97=""),"",IF(A97="","Add a date",IF(A97&gt;AsOf,"After as-of date: not counted yet",IF(AND(B97&lt;&gt;"",COUNTIF(TName,B97)=0),"Task not on Tasks sheet",""))))</f>
        <v/>
      </c>
    </row>
    <row r="98">
      <c r="A98" s="6" t="n">
        <v>46004</v>
      </c>
      <c r="B98" s="10" t="inlineStr">
        <is>
          <t>Test smoke &amp; CO alarms</t>
        </is>
      </c>
      <c r="C98" s="10" t="inlineStr"/>
      <c r="D98" s="10" t="inlineStr"/>
      <c r="E98" s="10" t="inlineStr"/>
      <c r="F98" s="24" t="n"/>
      <c r="G98" s="10" t="inlineStr">
        <is>
          <t>DIY</t>
        </is>
      </c>
      <c r="H98" s="10" t="inlineStr"/>
      <c r="I98" s="11">
        <f>IF(AND(A98="",B98=""),"",IF(B98&lt;&gt;"",IFERROR(INDEX(TArea,MATCH(B98,TName,0))&amp;"",D98&amp;""),D98&amp;""))</f>
        <v/>
      </c>
      <c r="J98" s="11">
        <f>IF(AND(A98="",B98=""),"",IF(B98&lt;&gt;"",IFERROR(INDEX(TAsset,MATCH(B98,TName,0))&amp;"",E98&amp;""),E98&amp;""))</f>
        <v/>
      </c>
      <c r="K98" s="28">
        <f>IF(AND(A98="",B98="",C98="",F98=""),"",IF(A98="","Add a date",IF(A98&gt;AsOf,"After as-of date: not counted yet",IF(AND(B98&lt;&gt;"",COUNTIF(TName,B98)=0),"Task not on Tasks sheet",""))))</f>
        <v/>
      </c>
    </row>
    <row r="99">
      <c r="A99" s="6" t="n">
        <v>46010</v>
      </c>
      <c r="B99" s="10" t="n"/>
      <c r="C99" s="10" t="inlineStr">
        <is>
          <t>Furnace igniter replaced</t>
        </is>
      </c>
      <c r="D99" s="10" t="inlineStr">
        <is>
          <t>Heating &amp; cooling</t>
        </is>
      </c>
      <c r="E99" s="10" t="inlineStr">
        <is>
          <t>Gas furnace</t>
        </is>
      </c>
      <c r="F99" s="24" t="n">
        <v>210</v>
      </c>
      <c r="G99" s="10" t="inlineStr">
        <is>
          <t>Example Heating Co</t>
        </is>
      </c>
      <c r="H99" s="10" t="inlineStr">
        <is>
          <t>Inv 8812</t>
        </is>
      </c>
      <c r="I99" s="11">
        <f>IF(AND(A99="",B99=""),"",IF(B99&lt;&gt;"",IFERROR(INDEX(TArea,MATCH(B99,TName,0))&amp;"",D99&amp;""),D99&amp;""))</f>
        <v/>
      </c>
      <c r="J99" s="11">
        <f>IF(AND(A99="",B99=""),"",IF(B99&lt;&gt;"",IFERROR(INDEX(TAsset,MATCH(B99,TName,0))&amp;"",E99&amp;""),E99&amp;""))</f>
        <v/>
      </c>
      <c r="K99" s="28">
        <f>IF(AND(A99="",B99="",C99="",F99=""),"",IF(A99="","Add a date",IF(A99&gt;AsOf,"After as-of date: not counted yet",IF(AND(B99&lt;&gt;"",COUNTIF(TName,B99)=0),"Task not on Tasks sheet",""))))</f>
        <v/>
      </c>
    </row>
    <row r="100">
      <c r="A100" s="6" t="n">
        <v>46025</v>
      </c>
      <c r="B100" s="10" t="inlineStr">
        <is>
          <t>Check water softener salt</t>
        </is>
      </c>
      <c r="C100" s="10" t="inlineStr"/>
      <c r="D100" s="10" t="inlineStr"/>
      <c r="E100" s="10" t="inlineStr"/>
      <c r="F100" s="24" t="n">
        <v>8</v>
      </c>
      <c r="G100" s="10" t="inlineStr">
        <is>
          <t>DIY</t>
        </is>
      </c>
      <c r="H100" s="10" t="inlineStr"/>
      <c r="I100" s="11">
        <f>IF(AND(A100="",B100=""),"",IF(B100&lt;&gt;"",IFERROR(INDEX(TArea,MATCH(B100,TName,0))&amp;"",D100&amp;""),D100&amp;""))</f>
        <v/>
      </c>
      <c r="J100" s="11">
        <f>IF(AND(A100="",B100=""),"",IF(B100&lt;&gt;"",IFERROR(INDEX(TAsset,MATCH(B100,TName,0))&amp;"",E100&amp;""),E100&amp;""))</f>
        <v/>
      </c>
      <c r="K100" s="28">
        <f>IF(AND(A100="",B100="",C100="",F100=""),"",IF(A100="","Add a date",IF(A100&gt;AsOf,"After as-of date: not counted yet",IF(AND(B100&lt;&gt;"",COUNTIF(TName,B100)=0),"Task not on Tasks sheet",""))))</f>
        <v/>
      </c>
    </row>
    <row r="101">
      <c r="A101" s="6" t="n">
        <v>46027</v>
      </c>
      <c r="B101" s="10" t="inlineStr">
        <is>
          <t>Clean dishwasher filter</t>
        </is>
      </c>
      <c r="C101" s="10" t="inlineStr"/>
      <c r="D101" s="10" t="inlineStr"/>
      <c r="E101" s="10" t="inlineStr"/>
      <c r="F101" s="24" t="n"/>
      <c r="G101" s="10" t="inlineStr">
        <is>
          <t>DIY</t>
        </is>
      </c>
      <c r="H101" s="10" t="inlineStr"/>
      <c r="I101" s="11">
        <f>IF(AND(A101="",B101=""),"",IF(B101&lt;&gt;"",IFERROR(INDEX(TArea,MATCH(B101,TName,0))&amp;"",D101&amp;""),D101&amp;""))</f>
        <v/>
      </c>
      <c r="J101" s="11">
        <f>IF(AND(A101="",B101=""),"",IF(B101&lt;&gt;"",IFERROR(INDEX(TAsset,MATCH(B101,TName,0))&amp;"",E101&amp;""),E101&amp;""))</f>
        <v/>
      </c>
      <c r="K101" s="28">
        <f>IF(AND(A101="",B101="",C101="",F101=""),"",IF(A101="","Add a date",IF(A101&gt;AsOf,"After as-of date: not counted yet",IF(AND(B101&lt;&gt;"",COUNTIF(TName,B101)=0),"Task not on Tasks sheet",""))))</f>
        <v/>
      </c>
    </row>
    <row r="102">
      <c r="A102" s="6" t="n">
        <v>46037</v>
      </c>
      <c r="B102" s="10" t="inlineStr">
        <is>
          <t>Test smoke &amp; CO alarms</t>
        </is>
      </c>
      <c r="C102" s="10" t="inlineStr">
        <is>
          <t>Slightly late</t>
        </is>
      </c>
      <c r="D102" s="10" t="inlineStr"/>
      <c r="E102" s="10" t="inlineStr"/>
      <c r="F102" s="24" t="n"/>
      <c r="G102" s="10" t="inlineStr">
        <is>
          <t>DIY</t>
        </is>
      </c>
      <c r="H102" s="10" t="inlineStr"/>
      <c r="I102" s="11">
        <f>IF(AND(A102="",B102=""),"",IF(B102&lt;&gt;"",IFERROR(INDEX(TArea,MATCH(B102,TName,0))&amp;"",D102&amp;""),D102&amp;""))</f>
        <v/>
      </c>
      <c r="J102" s="11">
        <f>IF(AND(A102="",B102=""),"",IF(B102&lt;&gt;"",IFERROR(INDEX(TAsset,MATCH(B102,TName,0))&amp;"",E102&amp;""),E102&amp;""))</f>
        <v/>
      </c>
      <c r="K102" s="28">
        <f>IF(AND(A102="",B102="",C102="",F102=""),"",IF(A102="","Add a date",IF(A102&gt;AsOf,"After as-of date: not counted yet",IF(AND(B102&lt;&gt;"",COUNTIF(TName,B102)=0),"Task not on Tasks sheet",""))))</f>
        <v/>
      </c>
    </row>
    <row r="103">
      <c r="A103" s="6" t="n">
        <v>46051</v>
      </c>
      <c r="B103" s="10" t="inlineStr">
        <is>
          <t>Check water softener salt</t>
        </is>
      </c>
      <c r="C103" s="10" t="inlineStr"/>
      <c r="D103" s="10" t="inlineStr"/>
      <c r="E103" s="10" t="inlineStr"/>
      <c r="F103" s="24" t="n">
        <v>8</v>
      </c>
      <c r="G103" s="10" t="inlineStr">
        <is>
          <t>DIY</t>
        </is>
      </c>
      <c r="H103" s="10" t="inlineStr"/>
      <c r="I103" s="11">
        <f>IF(AND(A103="",B103=""),"",IF(B103&lt;&gt;"",IFERROR(INDEX(TArea,MATCH(B103,TName,0))&amp;"",D103&amp;""),D103&amp;""))</f>
        <v/>
      </c>
      <c r="J103" s="11">
        <f>IF(AND(A103="",B103=""),"",IF(B103&lt;&gt;"",IFERROR(INDEX(TAsset,MATCH(B103,TName,0))&amp;"",E103&amp;""),E103&amp;""))</f>
        <v/>
      </c>
      <c r="K103" s="28">
        <f>IF(AND(A103="",B103="",C103="",F103=""),"",IF(A103="","Add a date",IF(A103&gt;AsOf,"After as-of date: not counted yet",IF(AND(B103&lt;&gt;"",COUNTIF(TName,B103)=0),"Task not on Tasks sheet",""))))</f>
        <v/>
      </c>
    </row>
    <row r="104">
      <c r="A104" s="6" t="n">
        <v>46057</v>
      </c>
      <c r="B104" s="10" t="inlineStr">
        <is>
          <t>Clean dishwasher filter</t>
        </is>
      </c>
      <c r="C104" s="10" t="inlineStr">
        <is>
          <t>All fine</t>
        </is>
      </c>
      <c r="D104" s="10" t="inlineStr"/>
      <c r="E104" s="10" t="inlineStr"/>
      <c r="F104" s="24" t="n"/>
      <c r="G104" s="10" t="inlineStr">
        <is>
          <t>DIY</t>
        </is>
      </c>
      <c r="H104" s="10" t="inlineStr"/>
      <c r="I104" s="11">
        <f>IF(AND(A104="",B104=""),"",IF(B104&lt;&gt;"",IFERROR(INDEX(TArea,MATCH(B104,TName,0))&amp;"",D104&amp;""),D104&amp;""))</f>
        <v/>
      </c>
      <c r="J104" s="11">
        <f>IF(AND(A104="",B104=""),"",IF(B104&lt;&gt;"",IFERROR(INDEX(TAsset,MATCH(B104,TName,0))&amp;"",E104&amp;""),E104&amp;""))</f>
        <v/>
      </c>
      <c r="K104" s="28">
        <f>IF(AND(A104="",B104="",C104="",F104=""),"",IF(A104="","Add a date",IF(A104&gt;AsOf,"After as-of date: not counted yet",IF(AND(B104&lt;&gt;"",COUNTIF(TName,B104)=0),"Task not on Tasks sheet",""))))</f>
        <v/>
      </c>
    </row>
    <row r="105">
      <c r="A105" s="6" t="n">
        <v>46061</v>
      </c>
      <c r="B105" s="10" t="inlineStr">
        <is>
          <t>Replace furnace filter</t>
        </is>
      </c>
      <c r="C105" s="10" t="inlineStr"/>
      <c r="D105" s="10" t="inlineStr"/>
      <c r="E105" s="10" t="inlineStr"/>
      <c r="F105" s="24" t="n">
        <v>18</v>
      </c>
      <c r="G105" s="10" t="inlineStr">
        <is>
          <t>DIY</t>
        </is>
      </c>
      <c r="H105" s="10" t="inlineStr"/>
      <c r="I105" s="11">
        <f>IF(AND(A105="",B105=""),"",IF(B105&lt;&gt;"",IFERROR(INDEX(TArea,MATCH(B105,TName,0))&amp;"",D105&amp;""),D105&amp;""))</f>
        <v/>
      </c>
      <c r="J105" s="11">
        <f>IF(AND(A105="",B105=""),"",IF(B105&lt;&gt;"",IFERROR(INDEX(TAsset,MATCH(B105,TName,0))&amp;"",E105&amp;""),E105&amp;""))</f>
        <v/>
      </c>
      <c r="K105" s="28">
        <f>IF(AND(A105="",B105="",C105="",F105=""),"",IF(A105="","Add a date",IF(A105&gt;AsOf,"After as-of date: not counted yet",IF(AND(B105&lt;&gt;"",COUNTIF(TName,B105)=0),"Task not on Tasks sheet",""))))</f>
        <v/>
      </c>
    </row>
    <row r="106">
      <c r="A106" s="6" t="n">
        <v>46062</v>
      </c>
      <c r="B106" s="10" t="inlineStr">
        <is>
          <t>Clean range hood filter</t>
        </is>
      </c>
      <c r="C106" s="10" t="inlineStr">
        <is>
          <t>Slightly late</t>
        </is>
      </c>
      <c r="D106" s="10" t="inlineStr"/>
      <c r="E106" s="10" t="inlineStr"/>
      <c r="F106" s="24" t="n"/>
      <c r="G106" s="10" t="inlineStr">
        <is>
          <t>DIY</t>
        </is>
      </c>
      <c r="H106" s="10" t="inlineStr"/>
      <c r="I106" s="11">
        <f>IF(AND(A106="",B106=""),"",IF(B106&lt;&gt;"",IFERROR(INDEX(TArea,MATCH(B106,TName,0))&amp;"",D106&amp;""),D106&amp;""))</f>
        <v/>
      </c>
      <c r="J106" s="11">
        <f>IF(AND(A106="",B106=""),"",IF(B106&lt;&gt;"",IFERROR(INDEX(TAsset,MATCH(B106,TName,0))&amp;"",E106&amp;""),E106&amp;""))</f>
        <v/>
      </c>
      <c r="K106" s="28">
        <f>IF(AND(A106="",B106="",C106="",F106=""),"",IF(A106="","Add a date",IF(A106&gt;AsOf,"After as-of date: not counted yet",IF(AND(B106&lt;&gt;"",COUNTIF(TName,B106)=0),"Task not on Tasks sheet",""))))</f>
        <v/>
      </c>
    </row>
    <row r="107">
      <c r="A107" s="6" t="n">
        <v>46064</v>
      </c>
      <c r="B107" s="10" t="inlineStr">
        <is>
          <t>Test smoke &amp; CO alarms</t>
        </is>
      </c>
      <c r="C107" s="10" t="inlineStr"/>
      <c r="D107" s="10" t="inlineStr"/>
      <c r="E107" s="10" t="inlineStr"/>
      <c r="F107" s="24" t="n"/>
      <c r="G107" s="10" t="inlineStr">
        <is>
          <t>DIY</t>
        </is>
      </c>
      <c r="H107" s="10" t="inlineStr"/>
      <c r="I107" s="11">
        <f>IF(AND(A107="",B107=""),"",IF(B107&lt;&gt;"",IFERROR(INDEX(TArea,MATCH(B107,TName,0))&amp;"",D107&amp;""),D107&amp;""))</f>
        <v/>
      </c>
      <c r="J107" s="11">
        <f>IF(AND(A107="",B107=""),"",IF(B107&lt;&gt;"",IFERROR(INDEX(TAsset,MATCH(B107,TName,0))&amp;"",E107&amp;""),E107&amp;""))</f>
        <v/>
      </c>
      <c r="K107" s="28">
        <f>IF(AND(A107="",B107="",C107="",F107=""),"",IF(A107="","Add a date",IF(A107&gt;AsOf,"After as-of date: not counted yet",IF(AND(B107&lt;&gt;"",COUNTIF(TName,B107)=0),"Task not on Tasks sheet",""))))</f>
        <v/>
      </c>
    </row>
    <row r="108">
      <c r="A108" s="6" t="n">
        <v>46064</v>
      </c>
      <c r="B108" s="10" t="n"/>
      <c r="C108" s="10" t="inlineStr">
        <is>
          <t>Kitchen faucet cartridge replaced</t>
        </is>
      </c>
      <c r="D108" s="10" t="inlineStr">
        <is>
          <t>Plumbing &amp; water</t>
        </is>
      </c>
      <c r="E108" s="10" t="inlineStr"/>
      <c r="F108" s="24" t="n">
        <v>85</v>
      </c>
      <c r="G108" s="10" t="inlineStr">
        <is>
          <t>Example Plumbing</t>
        </is>
      </c>
      <c r="H108" s="10" t="inlineStr">
        <is>
          <t>Inv 1407</t>
        </is>
      </c>
      <c r="I108" s="11">
        <f>IF(AND(A108="",B108=""),"",IF(B108&lt;&gt;"",IFERROR(INDEX(TArea,MATCH(B108,TName,0))&amp;"",D108&amp;""),D108&amp;""))</f>
        <v/>
      </c>
      <c r="J108" s="11">
        <f>IF(AND(A108="",B108=""),"",IF(B108&lt;&gt;"",IFERROR(INDEX(TAsset,MATCH(B108,TName,0))&amp;"",E108&amp;""),E108&amp;""))</f>
        <v/>
      </c>
      <c r="K108" s="28">
        <f>IF(AND(A108="",B108="",C108="",F108=""),"",IF(A108="","Add a date",IF(A108&gt;AsOf,"After as-of date: not counted yet",IF(AND(B108&lt;&gt;"",COUNTIF(TName,B108)=0),"Task not on Tasks sheet",""))))</f>
        <v/>
      </c>
    </row>
    <row r="109">
      <c r="A109" s="6" t="n">
        <v>46079</v>
      </c>
      <c r="B109" s="10" t="inlineStr">
        <is>
          <t>Check water softener salt</t>
        </is>
      </c>
      <c r="C109" s="10" t="inlineStr"/>
      <c r="D109" s="10" t="inlineStr"/>
      <c r="E109" s="10" t="inlineStr"/>
      <c r="F109" s="24" t="n">
        <v>8</v>
      </c>
      <c r="G109" s="10" t="inlineStr">
        <is>
          <t>DIY</t>
        </is>
      </c>
      <c r="H109" s="10" t="inlineStr"/>
      <c r="I109" s="11">
        <f>IF(AND(A109="",B109=""),"",IF(B109&lt;&gt;"",IFERROR(INDEX(TArea,MATCH(B109,TName,0))&amp;"",D109&amp;""),D109&amp;""))</f>
        <v/>
      </c>
      <c r="J109" s="11">
        <f>IF(AND(A109="",B109=""),"",IF(B109&lt;&gt;"",IFERROR(INDEX(TAsset,MATCH(B109,TName,0))&amp;"",E109&amp;""),E109&amp;""))</f>
        <v/>
      </c>
      <c r="K109" s="28">
        <f>IF(AND(A109="",B109="",C109="",F109=""),"",IF(A109="","Add a date",IF(A109&gt;AsOf,"After as-of date: not counted yet",IF(AND(B109&lt;&gt;"",COUNTIF(TName,B109)=0),"Task not on Tasks sheet",""))))</f>
        <v/>
      </c>
    </row>
    <row r="110">
      <c r="A110" s="6" t="n">
        <v>46082</v>
      </c>
      <c r="B110" s="10" t="inlineStr">
        <is>
          <t>Clean dishwasher filter</t>
        </is>
      </c>
      <c r="C110" s="10" t="inlineStr">
        <is>
          <t>Bought 2 spares</t>
        </is>
      </c>
      <c r="D110" s="10" t="inlineStr"/>
      <c r="E110" s="10" t="inlineStr"/>
      <c r="F110" s="24" t="n"/>
      <c r="G110" s="10" t="inlineStr">
        <is>
          <t>DIY</t>
        </is>
      </c>
      <c r="H110" s="10" t="inlineStr"/>
      <c r="I110" s="11">
        <f>IF(AND(A110="",B110=""),"",IF(B110&lt;&gt;"",IFERROR(INDEX(TArea,MATCH(B110,TName,0))&amp;"",D110&amp;""),D110&amp;""))</f>
        <v/>
      </c>
      <c r="J110" s="11">
        <f>IF(AND(A110="",B110=""),"",IF(B110&lt;&gt;"",IFERROR(INDEX(TAsset,MATCH(B110,TName,0))&amp;"",E110&amp;""),E110&amp;""))</f>
        <v/>
      </c>
      <c r="K110" s="28">
        <f>IF(AND(A110="",B110="",C110="",F110=""),"",IF(A110="","Add a date",IF(A110&gt;AsOf,"After as-of date: not counted yet",IF(AND(B110&lt;&gt;"",COUNTIF(TName,B110)=0),"Task not on Tasks sheet",""))))</f>
        <v/>
      </c>
    </row>
    <row r="111">
      <c r="A111" s="6" t="n">
        <v>46089</v>
      </c>
      <c r="B111" s="10" t="inlineStr">
        <is>
          <t>Replace alarm batteries</t>
        </is>
      </c>
      <c r="C111" s="10" t="inlineStr"/>
      <c r="D111" s="10" t="inlineStr"/>
      <c r="E111" s="10" t="inlineStr"/>
      <c r="F111" s="24" t="n">
        <v>12</v>
      </c>
      <c r="G111" s="10" t="inlineStr">
        <is>
          <t>DIY</t>
        </is>
      </c>
      <c r="H111" s="10" t="inlineStr"/>
      <c r="I111" s="11">
        <f>IF(AND(A111="",B111=""),"",IF(B111&lt;&gt;"",IFERROR(INDEX(TArea,MATCH(B111,TName,0))&amp;"",D111&amp;""),D111&amp;""))</f>
        <v/>
      </c>
      <c r="J111" s="11">
        <f>IF(AND(A111="",B111=""),"",IF(B111&lt;&gt;"",IFERROR(INDEX(TAsset,MATCH(B111,TName,0))&amp;"",E111&amp;""),E111&amp;""))</f>
        <v/>
      </c>
      <c r="K111" s="28">
        <f>IF(AND(A111="",B111="",C111="",F111=""),"",IF(A111="","Add a date",IF(A111&gt;AsOf,"After as-of date: not counted yet",IF(AND(B111&lt;&gt;"",COUNTIF(TName,B111)=0),"Task not on Tasks sheet",""))))</f>
        <v/>
      </c>
    </row>
    <row r="112">
      <c r="A112" s="6" t="n">
        <v>46092</v>
      </c>
      <c r="B112" s="10" t="inlineStr">
        <is>
          <t>Test smoke &amp; CO alarms</t>
        </is>
      </c>
      <c r="C112" s="10" t="inlineStr"/>
      <c r="D112" s="10" t="inlineStr"/>
      <c r="E112" s="10" t="inlineStr"/>
      <c r="F112" s="24" t="n"/>
      <c r="G112" s="10" t="inlineStr">
        <is>
          <t>DIY</t>
        </is>
      </c>
      <c r="H112" s="10" t="inlineStr"/>
      <c r="I112" s="11">
        <f>IF(AND(A112="",B112=""),"",IF(B112&lt;&gt;"",IFERROR(INDEX(TArea,MATCH(B112,TName,0))&amp;"",D112&amp;""),D112&amp;""))</f>
        <v/>
      </c>
      <c r="J112" s="11">
        <f>IF(AND(A112="",B112=""),"",IF(B112&lt;&gt;"",IFERROR(INDEX(TAsset,MATCH(B112,TName,0))&amp;"",E112&amp;""),E112&amp;""))</f>
        <v/>
      </c>
      <c r="K112" s="28">
        <f>IF(AND(A112="",B112="",C112="",F112=""),"",IF(A112="","Add a date",IF(A112&gt;AsOf,"After as-of date: not counted yet",IF(AND(B112&lt;&gt;"",COUNTIF(TName,B112)=0),"Task not on Tasks sheet",""))))</f>
        <v/>
      </c>
    </row>
    <row r="113">
      <c r="A113" s="6" t="n">
        <v>46099</v>
      </c>
      <c r="B113" s="10" t="inlineStr">
        <is>
          <t>Test sump pump</t>
        </is>
      </c>
      <c r="C113" s="10" t="inlineStr"/>
      <c r="D113" s="10" t="inlineStr"/>
      <c r="E113" s="10" t="inlineStr"/>
      <c r="F113" s="24" t="n"/>
      <c r="G113" s="10" t="inlineStr">
        <is>
          <t>DIY</t>
        </is>
      </c>
      <c r="H113" s="10" t="inlineStr"/>
      <c r="I113" s="11">
        <f>IF(AND(A113="",B113=""),"",IF(B113&lt;&gt;"",IFERROR(INDEX(TArea,MATCH(B113,TName,0))&amp;"",D113&amp;""),D113&amp;""))</f>
        <v/>
      </c>
      <c r="J113" s="11">
        <f>IF(AND(A113="",B113=""),"",IF(B113&lt;&gt;"",IFERROR(INDEX(TAsset,MATCH(B113,TName,0))&amp;"",E113&amp;""),E113&amp;""))</f>
        <v/>
      </c>
      <c r="K113" s="28">
        <f>IF(AND(A113="",B113="",C113="",F113=""),"",IF(A113="","Add a date",IF(A113&gt;AsOf,"After as-of date: not counted yet",IF(AND(B113&lt;&gt;"",COUNTIF(TName,B113)=0),"Task not on Tasks sheet",""))))</f>
        <v/>
      </c>
    </row>
    <row r="114">
      <c r="A114" s="6" t="n">
        <v>46102</v>
      </c>
      <c r="B114" s="10" t="inlineStr">
        <is>
          <t>Lawn mower service</t>
        </is>
      </c>
      <c r="C114" s="10" t="inlineStr">
        <is>
          <t>Slightly late</t>
        </is>
      </c>
      <c r="D114" s="10" t="inlineStr"/>
      <c r="E114" s="10" t="inlineStr"/>
      <c r="F114" s="24" t="n">
        <v>65.98</v>
      </c>
      <c r="G114" s="10" t="inlineStr">
        <is>
          <t>Example Small Engines</t>
        </is>
      </c>
      <c r="H114" s="10" t="inlineStr"/>
      <c r="I114" s="11">
        <f>IF(AND(A114="",B114=""),"",IF(B114&lt;&gt;"",IFERROR(INDEX(TArea,MATCH(B114,TName,0))&amp;"",D114&amp;""),D114&amp;""))</f>
        <v/>
      </c>
      <c r="J114" s="11">
        <f>IF(AND(A114="",B114=""),"",IF(B114&lt;&gt;"",IFERROR(INDEX(TAsset,MATCH(B114,TName,0))&amp;"",E114&amp;""),E114&amp;""))</f>
        <v/>
      </c>
      <c r="K114" s="28">
        <f>IF(AND(A114="",B114="",C114="",F114=""),"",IF(A114="","Add a date",IF(A114&gt;AsOf,"After as-of date: not counted yet",IF(AND(B114&lt;&gt;"",COUNTIF(TName,B114)=0),"Task not on Tasks sheet",""))))</f>
        <v/>
      </c>
    </row>
    <row r="115">
      <c r="A115" s="6" t="n">
        <v>46103</v>
      </c>
      <c r="B115" s="10" t="inlineStr">
        <is>
          <t>Check water softener salt</t>
        </is>
      </c>
      <c r="C115" s="10" t="inlineStr"/>
      <c r="D115" s="10" t="inlineStr"/>
      <c r="E115" s="10" t="inlineStr"/>
      <c r="F115" s="24" t="n">
        <v>8</v>
      </c>
      <c r="G115" s="10" t="inlineStr">
        <is>
          <t>DIY</t>
        </is>
      </c>
      <c r="H115" s="10" t="inlineStr"/>
      <c r="I115" s="11">
        <f>IF(AND(A115="",B115=""),"",IF(B115&lt;&gt;"",IFERROR(INDEX(TArea,MATCH(B115,TName,0))&amp;"",D115&amp;""),D115&amp;""))</f>
        <v/>
      </c>
      <c r="J115" s="11">
        <f>IF(AND(A115="",B115=""),"",IF(B115&lt;&gt;"",IFERROR(INDEX(TAsset,MATCH(B115,TName,0))&amp;"",E115&amp;""),E115&amp;""))</f>
        <v/>
      </c>
      <c r="K115" s="28">
        <f>IF(AND(A115="",B115="",C115="",F115=""),"",IF(A115="","Add a date",IF(A115&gt;AsOf,"After as-of date: not counted yet",IF(AND(B115&lt;&gt;"",COUNTIF(TName,B115)=0),"Task not on Tasks sheet",""))))</f>
        <v/>
      </c>
    </row>
    <row r="116">
      <c r="A116" s="6" t="n">
        <v>46106</v>
      </c>
      <c r="B116" s="10" t="inlineStr">
        <is>
          <t>Clean dishwasher filter</t>
        </is>
      </c>
      <c r="C116" s="10" t="inlineStr">
        <is>
          <t>All fine</t>
        </is>
      </c>
      <c r="D116" s="10" t="inlineStr"/>
      <c r="E116" s="10" t="inlineStr"/>
      <c r="F116" s="24" t="n"/>
      <c r="G116" s="10" t="inlineStr">
        <is>
          <t>DIY</t>
        </is>
      </c>
      <c r="H116" s="10" t="inlineStr"/>
      <c r="I116" s="11">
        <f>IF(AND(A116="",B116=""),"",IF(B116&lt;&gt;"",IFERROR(INDEX(TArea,MATCH(B116,TName,0))&amp;"",D116&amp;""),D116&amp;""))</f>
        <v/>
      </c>
      <c r="J116" s="11">
        <f>IF(AND(A116="",B116=""),"",IF(B116&lt;&gt;"",IFERROR(INDEX(TAsset,MATCH(B116,TName,0))&amp;"",E116&amp;""),E116&amp;""))</f>
        <v/>
      </c>
      <c r="K116" s="28">
        <f>IF(AND(A116="",B116="",C116="",F116=""),"",IF(A116="","Add a date",IF(A116&gt;AsOf,"After as-of date: not counted yet",IF(AND(B116&lt;&gt;"",COUNTIF(TName,B116)=0),"Task not on Tasks sheet",""))))</f>
        <v/>
      </c>
    </row>
    <row r="117">
      <c r="A117" s="6" t="n">
        <v>46117</v>
      </c>
      <c r="B117" s="10" t="inlineStr">
        <is>
          <t>Test GFCI outlets</t>
        </is>
      </c>
      <c r="C117" s="10" t="inlineStr"/>
      <c r="D117" s="10" t="inlineStr"/>
      <c r="E117" s="10" t="inlineStr"/>
      <c r="F117" s="24" t="n"/>
      <c r="G117" s="10" t="inlineStr">
        <is>
          <t>DIY</t>
        </is>
      </c>
      <c r="H117" s="10" t="inlineStr"/>
      <c r="I117" s="11">
        <f>IF(AND(A117="",B117=""),"",IF(B117&lt;&gt;"",IFERROR(INDEX(TArea,MATCH(B117,TName,0))&amp;"",D117&amp;""),D117&amp;""))</f>
        <v/>
      </c>
      <c r="J117" s="11">
        <f>IF(AND(A117="",B117=""),"",IF(B117&lt;&gt;"",IFERROR(INDEX(TAsset,MATCH(B117,TName,0))&amp;"",E117&amp;""),E117&amp;""))</f>
        <v/>
      </c>
      <c r="K117" s="28">
        <f>IF(AND(A117="",B117="",C117="",F117=""),"",IF(A117="","Add a date",IF(A117&gt;AsOf,"After as-of date: not counted yet",IF(AND(B117&lt;&gt;"",COUNTIF(TName,B117)=0),"Task not on Tasks sheet",""))))</f>
        <v/>
      </c>
    </row>
    <row r="118">
      <c r="A118" s="6" t="n">
        <v>46126</v>
      </c>
      <c r="B118" s="10" t="inlineStr">
        <is>
          <t>Test smoke &amp; CO alarms</t>
        </is>
      </c>
      <c r="C118" s="10" t="inlineStr"/>
      <c r="D118" s="10" t="inlineStr"/>
      <c r="E118" s="10" t="inlineStr"/>
      <c r="F118" s="24" t="n"/>
      <c r="G118" s="10" t="inlineStr">
        <is>
          <t>DIY</t>
        </is>
      </c>
      <c r="H118" s="10" t="inlineStr"/>
      <c r="I118" s="11">
        <f>IF(AND(A118="",B118=""),"",IF(B118&lt;&gt;"",IFERROR(INDEX(TArea,MATCH(B118,TName,0))&amp;"",D118&amp;""),D118&amp;""))</f>
        <v/>
      </c>
      <c r="J118" s="11">
        <f>IF(AND(A118="",B118=""),"",IF(B118&lt;&gt;"",IFERROR(INDEX(TAsset,MATCH(B118,TName,0))&amp;"",E118&amp;""),E118&amp;""))</f>
        <v/>
      </c>
      <c r="K118" s="28">
        <f>IF(AND(A118="",B118="",C118="",F118=""),"",IF(A118="","Add a date",IF(A118&gt;AsOf,"After as-of date: not counted yet",IF(AND(B118&lt;&gt;"",COUNTIF(TName,B118)=0),"Task not on Tasks sheet",""))))</f>
        <v/>
      </c>
    </row>
    <row r="119">
      <c r="A119" s="6" t="n">
        <v>46129</v>
      </c>
      <c r="B119" s="10" t="inlineStr">
        <is>
          <t>Check water softener salt</t>
        </is>
      </c>
      <c r="C119" s="10" t="inlineStr"/>
      <c r="D119" s="10" t="inlineStr"/>
      <c r="E119" s="10" t="inlineStr"/>
      <c r="F119" s="24" t="n">
        <v>8</v>
      </c>
      <c r="G119" s="10" t="inlineStr">
        <is>
          <t>DIY</t>
        </is>
      </c>
      <c r="H119" s="10" t="inlineStr"/>
      <c r="I119" s="11">
        <f>IF(AND(A119="",B119=""),"",IF(B119&lt;&gt;"",IFERROR(INDEX(TArea,MATCH(B119,TName,0))&amp;"",D119&amp;""),D119&amp;""))</f>
        <v/>
      </c>
      <c r="J119" s="11">
        <f>IF(AND(A119="",B119=""),"",IF(B119&lt;&gt;"",IFERROR(INDEX(TAsset,MATCH(B119,TName,0))&amp;"",E119&amp;""),E119&amp;""))</f>
        <v/>
      </c>
      <c r="K119" s="28">
        <f>IF(AND(A119="",B119="",C119="",F119=""),"",IF(A119="","Add a date",IF(A119&gt;AsOf,"After as-of date: not counted yet",IF(AND(B119&lt;&gt;"",COUNTIF(TName,B119)=0),"Task not on Tasks sheet",""))))</f>
        <v/>
      </c>
    </row>
    <row r="120">
      <c r="A120" s="6" t="n">
        <v>46130</v>
      </c>
      <c r="B120" s="10" t="inlineStr">
        <is>
          <t>Clean gutters &amp; downspouts</t>
        </is>
      </c>
      <c r="C120" s="10" t="inlineStr"/>
      <c r="D120" s="10" t="inlineStr"/>
      <c r="E120" s="10" t="inlineStr"/>
      <c r="F120" s="24" t="n">
        <v>175.97</v>
      </c>
      <c r="G120" s="10" t="inlineStr">
        <is>
          <t>Example Gutter Guys</t>
        </is>
      </c>
      <c r="H120" s="10" t="inlineStr"/>
      <c r="I120" s="11">
        <f>IF(AND(A120="",B120=""),"",IF(B120&lt;&gt;"",IFERROR(INDEX(TArea,MATCH(B120,TName,0))&amp;"",D120&amp;""),D120&amp;""))</f>
        <v/>
      </c>
      <c r="J120" s="11">
        <f>IF(AND(A120="",B120=""),"",IF(B120&lt;&gt;"",IFERROR(INDEX(TAsset,MATCH(B120,TName,0))&amp;"",E120&amp;""),E120&amp;""))</f>
        <v/>
      </c>
      <c r="K120" s="28">
        <f>IF(AND(A120="",B120="",C120="",F120=""),"",IF(A120="","Add a date",IF(A120&gt;AsOf,"After as-of date: not counted yet",IF(AND(B120&lt;&gt;"",COUNTIF(TName,B120)=0),"Task not on Tasks sheet",""))))</f>
        <v/>
      </c>
    </row>
    <row r="121">
      <c r="A121" s="6" t="n">
        <v>46132</v>
      </c>
      <c r="B121" s="10" t="inlineStr">
        <is>
          <t>Vacuum refrigerator coils</t>
        </is>
      </c>
      <c r="C121" s="10" t="inlineStr"/>
      <c r="D121" s="10" t="inlineStr"/>
      <c r="E121" s="10" t="inlineStr"/>
      <c r="F121" s="24" t="n"/>
      <c r="G121" s="10" t="inlineStr">
        <is>
          <t>DIY</t>
        </is>
      </c>
      <c r="H121" s="10" t="inlineStr"/>
      <c r="I121" s="11">
        <f>IF(AND(A121="",B121=""),"",IF(B121&lt;&gt;"",IFERROR(INDEX(TArea,MATCH(B121,TName,0))&amp;"",D121&amp;""),D121&amp;""))</f>
        <v/>
      </c>
      <c r="J121" s="11">
        <f>IF(AND(A121="",B121=""),"",IF(B121&lt;&gt;"",IFERROR(INDEX(TAsset,MATCH(B121,TName,0))&amp;"",E121&amp;""),E121&amp;""))</f>
        <v/>
      </c>
      <c r="K121" s="28">
        <f>IF(AND(A121="",B121="",C121="",F121=""),"",IF(A121="","Add a date",IF(A121&gt;AsOf,"After as-of date: not counted yet",IF(AND(B121&lt;&gt;"",COUNTIF(TName,B121)=0),"Task not on Tasks sheet",""))))</f>
        <v/>
      </c>
    </row>
    <row r="122">
      <c r="A122" s="6" t="n">
        <v>46134</v>
      </c>
      <c r="B122" s="10" t="inlineStr">
        <is>
          <t>Air conditioner service</t>
        </is>
      </c>
      <c r="C122" s="10" t="inlineStr"/>
      <c r="D122" s="10" t="inlineStr"/>
      <c r="E122" s="10" t="inlineStr"/>
      <c r="F122" s="24" t="n">
        <v>118.58</v>
      </c>
      <c r="G122" s="10" t="inlineStr">
        <is>
          <t>Example Heating Co</t>
        </is>
      </c>
      <c r="H122" s="10" t="inlineStr"/>
      <c r="I122" s="11">
        <f>IF(AND(A122="",B122=""),"",IF(B122&lt;&gt;"",IFERROR(INDEX(TArea,MATCH(B122,TName,0))&amp;"",D122&amp;""),D122&amp;""))</f>
        <v/>
      </c>
      <c r="J122" s="11">
        <f>IF(AND(A122="",B122=""),"",IF(B122&lt;&gt;"",IFERROR(INDEX(TAsset,MATCH(B122,TName,0))&amp;"",E122&amp;""),E122&amp;""))</f>
        <v/>
      </c>
      <c r="K122" s="28">
        <f>IF(AND(A122="",B122="",C122="",F122=""),"",IF(A122="","Add a date",IF(A122&gt;AsOf,"After as-of date: not counted yet",IF(AND(B122&lt;&gt;"",COUNTIF(TName,B122)=0),"Task not on Tasks sheet",""))))</f>
        <v/>
      </c>
    </row>
    <row r="123">
      <c r="A123" s="6" t="n">
        <v>46137</v>
      </c>
      <c r="B123" s="10" t="inlineStr">
        <is>
          <t>Descale shower heads</t>
        </is>
      </c>
      <c r="C123" s="10" t="inlineStr">
        <is>
          <t>All fine</t>
        </is>
      </c>
      <c r="D123" s="10" t="inlineStr"/>
      <c r="E123" s="10" t="inlineStr"/>
      <c r="F123" s="24" t="n"/>
      <c r="G123" s="10" t="inlineStr">
        <is>
          <t>DIY</t>
        </is>
      </c>
      <c r="H123" s="10" t="inlineStr"/>
      <c r="I123" s="11">
        <f>IF(AND(A123="",B123=""),"",IF(B123&lt;&gt;"",IFERROR(INDEX(TArea,MATCH(B123,TName,0))&amp;"",D123&amp;""),D123&amp;""))</f>
        <v/>
      </c>
      <c r="J123" s="11">
        <f>IF(AND(A123="",B123=""),"",IF(B123&lt;&gt;"",IFERROR(INDEX(TAsset,MATCH(B123,TName,0))&amp;"",E123&amp;""),E123&amp;""))</f>
        <v/>
      </c>
      <c r="K123" s="28">
        <f>IF(AND(A123="",B123="",C123="",F123=""),"",IF(A123="","Add a date",IF(A123&gt;AsOf,"After as-of date: not counted yet",IF(AND(B123&lt;&gt;"",COUNTIF(TName,B123)=0),"Task not on Tasks sheet",""))))</f>
        <v/>
      </c>
    </row>
    <row r="124">
      <c r="A124" s="6" t="n">
        <v>46138</v>
      </c>
      <c r="B124" s="10" t="inlineStr">
        <is>
          <t>Clean dishwasher filter</t>
        </is>
      </c>
      <c r="C124" s="10" t="inlineStr"/>
      <c r="D124" s="10" t="inlineStr"/>
      <c r="E124" s="10" t="inlineStr"/>
      <c r="F124" s="24" t="n"/>
      <c r="G124" s="10" t="inlineStr">
        <is>
          <t>DIY</t>
        </is>
      </c>
      <c r="H124" s="10" t="inlineStr"/>
      <c r="I124" s="11">
        <f>IF(AND(A124="",B124=""),"",IF(B124&lt;&gt;"",IFERROR(INDEX(TArea,MATCH(B124,TName,0))&amp;"",D124&amp;""),D124&amp;""))</f>
        <v/>
      </c>
      <c r="J124" s="11">
        <f>IF(AND(A124="",B124=""),"",IF(B124&lt;&gt;"",IFERROR(INDEX(TAsset,MATCH(B124,TName,0))&amp;"",E124&amp;""),E124&amp;""))</f>
        <v/>
      </c>
      <c r="K124" s="28">
        <f>IF(AND(A124="",B124="",C124="",F124=""),"",IF(A124="","Add a date",IF(A124&gt;AsOf,"After as-of date: not counted yet",IF(AND(B124&lt;&gt;"",COUNTIF(TName,B124)=0),"Task not on Tasks sheet",""))))</f>
        <v/>
      </c>
    </row>
    <row r="125">
      <c r="A125" s="6" t="n">
        <v>46147</v>
      </c>
      <c r="B125" s="10" t="inlineStr">
        <is>
          <t>Clean range hood filter</t>
        </is>
      </c>
      <c r="C125" s="10" t="inlineStr"/>
      <c r="D125" s="10" t="inlineStr"/>
      <c r="E125" s="10" t="inlineStr"/>
      <c r="F125" s="24" t="n"/>
      <c r="G125" s="10" t="inlineStr">
        <is>
          <t>DIY</t>
        </is>
      </c>
      <c r="H125" s="10" t="inlineStr"/>
      <c r="I125" s="11">
        <f>IF(AND(A125="",B125=""),"",IF(B125&lt;&gt;"",IFERROR(INDEX(TArea,MATCH(B125,TName,0))&amp;"",D125&amp;""),D125&amp;""))</f>
        <v/>
      </c>
      <c r="J125" s="11">
        <f>IF(AND(A125="",B125=""),"",IF(B125&lt;&gt;"",IFERROR(INDEX(TAsset,MATCH(B125,TName,0))&amp;"",E125&amp;""),E125&amp;""))</f>
        <v/>
      </c>
      <c r="K125" s="28">
        <f>IF(AND(A125="",B125="",C125="",F125=""),"",IF(A125="","Add a date",IF(A125&gt;AsOf,"After as-of date: not counted yet",IF(AND(B125&lt;&gt;"",COUNTIF(TName,B125)=0),"Task not on Tasks sheet",""))))</f>
        <v/>
      </c>
    </row>
    <row r="126">
      <c r="A126" s="6" t="n">
        <v>46152</v>
      </c>
      <c r="B126" s="10" t="inlineStr">
        <is>
          <t>Replace furnace filter</t>
        </is>
      </c>
      <c r="C126" s="10" t="inlineStr"/>
      <c r="D126" s="10" t="inlineStr"/>
      <c r="E126" s="10" t="inlineStr"/>
      <c r="F126" s="24" t="n">
        <v>18</v>
      </c>
      <c r="G126" s="10" t="inlineStr">
        <is>
          <t>DIY</t>
        </is>
      </c>
      <c r="H126" s="10" t="inlineStr"/>
      <c r="I126" s="11">
        <f>IF(AND(A126="",B126=""),"",IF(B126&lt;&gt;"",IFERROR(INDEX(TArea,MATCH(B126,TName,0))&amp;"",D126&amp;""),D126&amp;""))</f>
        <v/>
      </c>
      <c r="J126" s="11">
        <f>IF(AND(A126="",B126=""),"",IF(B126&lt;&gt;"",IFERROR(INDEX(TAsset,MATCH(B126,TName,0))&amp;"",E126&amp;""),E126&amp;""))</f>
        <v/>
      </c>
      <c r="K126" s="28">
        <f>IF(AND(A126="",B126="",C126="",F126=""),"",IF(A126="","Add a date",IF(A126&gt;AsOf,"After as-of date: not counted yet",IF(AND(B126&lt;&gt;"",COUNTIF(TName,B126)=0),"Task not on Tasks sheet",""))))</f>
        <v/>
      </c>
    </row>
    <row r="127">
      <c r="A127" s="6" t="n">
        <v>46152</v>
      </c>
      <c r="B127" s="10" t="inlineStr">
        <is>
          <t>Test smoke &amp; CO alarms</t>
        </is>
      </c>
      <c r="C127" s="10" t="inlineStr">
        <is>
          <t>All fine</t>
        </is>
      </c>
      <c r="D127" s="10" t="inlineStr"/>
      <c r="E127" s="10" t="inlineStr"/>
      <c r="F127" s="24" t="n"/>
      <c r="G127" s="10" t="inlineStr">
        <is>
          <t>DIY</t>
        </is>
      </c>
      <c r="H127" s="10" t="inlineStr"/>
      <c r="I127" s="11">
        <f>IF(AND(A127="",B127=""),"",IF(B127&lt;&gt;"",IFERROR(INDEX(TArea,MATCH(B127,TName,0))&amp;"",D127&amp;""),D127&amp;""))</f>
        <v/>
      </c>
      <c r="J127" s="11">
        <f>IF(AND(A127="",B127=""),"",IF(B127&lt;&gt;"",IFERROR(INDEX(TAsset,MATCH(B127,TName,0))&amp;"",E127&amp;""),E127&amp;""))</f>
        <v/>
      </c>
      <c r="K127" s="28">
        <f>IF(AND(A127="",B127="",C127="",F127=""),"",IF(A127="","Add a date",IF(A127&gt;AsOf,"After as-of date: not counted yet",IF(AND(B127&lt;&gt;"",COUNTIF(TName,B127)=0),"Task not on Tasks sheet",""))))</f>
        <v/>
      </c>
    </row>
    <row r="128">
      <c r="A128" s="6" t="n">
        <v>46152</v>
      </c>
      <c r="B128" s="10" t="inlineStr">
        <is>
          <t>Lubricate garage door</t>
        </is>
      </c>
      <c r="C128" s="10" t="inlineStr"/>
      <c r="D128" s="10" t="inlineStr"/>
      <c r="E128" s="10" t="inlineStr"/>
      <c r="F128" s="24" t="n">
        <v>9</v>
      </c>
      <c r="G128" s="10" t="inlineStr">
        <is>
          <t>DIY</t>
        </is>
      </c>
      <c r="H128" s="10" t="inlineStr"/>
      <c r="I128" s="11">
        <f>IF(AND(A128="",B128=""),"",IF(B128&lt;&gt;"",IFERROR(INDEX(TArea,MATCH(B128,TName,0))&amp;"",D128&amp;""),D128&amp;""))</f>
        <v/>
      </c>
      <c r="J128" s="11">
        <f>IF(AND(A128="",B128=""),"",IF(B128&lt;&gt;"",IFERROR(INDEX(TAsset,MATCH(B128,TName,0))&amp;"",E128&amp;""),E128&amp;""))</f>
        <v/>
      </c>
      <c r="K128" s="28">
        <f>IF(AND(A128="",B128="",C128="",F128=""),"",IF(A128="","Add a date",IF(A128&gt;AsOf,"After as-of date: not counted yet",IF(AND(B128&lt;&gt;"",COUNTIF(TName,B128)=0),"Task not on Tasks sheet",""))))</f>
        <v/>
      </c>
    </row>
    <row r="129">
      <c r="A129" s="6" t="n">
        <v>46154</v>
      </c>
      <c r="B129" s="10" t="inlineStr">
        <is>
          <t>Pest inspection</t>
        </is>
      </c>
      <c r="C129" s="10" t="inlineStr">
        <is>
          <t>Slightly late</t>
        </is>
      </c>
      <c r="D129" s="10" t="inlineStr"/>
      <c r="E129" s="10" t="inlineStr"/>
      <c r="F129" s="24" t="n">
        <v>88.06</v>
      </c>
      <c r="G129" s="10" t="inlineStr">
        <is>
          <t>Example Pest Control</t>
        </is>
      </c>
      <c r="H129" s="10" t="inlineStr"/>
      <c r="I129" s="11">
        <f>IF(AND(A129="",B129=""),"",IF(B129&lt;&gt;"",IFERROR(INDEX(TArea,MATCH(B129,TName,0))&amp;"",D129&amp;""),D129&amp;""))</f>
        <v/>
      </c>
      <c r="J129" s="11">
        <f>IF(AND(A129="",B129=""),"",IF(B129&lt;&gt;"",IFERROR(INDEX(TAsset,MATCH(B129,TName,0))&amp;"",E129&amp;""),E129&amp;""))</f>
        <v/>
      </c>
      <c r="K129" s="28">
        <f>IF(AND(A129="",B129="",C129="",F129=""),"",IF(A129="","Add a date",IF(A129&gt;AsOf,"After as-of date: not counted yet",IF(AND(B129&lt;&gt;"",COUNTIF(TName,B129)=0),"Task not on Tasks sheet",""))))</f>
        <v/>
      </c>
    </row>
    <row r="130">
      <c r="A130" s="6" t="n">
        <v>46159</v>
      </c>
      <c r="B130" s="10" t="inlineStr">
        <is>
          <t>Check water softener salt</t>
        </is>
      </c>
      <c r="C130" s="10" t="inlineStr">
        <is>
          <t>Took 20 min</t>
        </is>
      </c>
      <c r="D130" s="10" t="inlineStr"/>
      <c r="E130" s="10" t="inlineStr"/>
      <c r="F130" s="24" t="n">
        <v>8</v>
      </c>
      <c r="G130" s="10" t="inlineStr">
        <is>
          <t>DIY</t>
        </is>
      </c>
      <c r="H130" s="10" t="inlineStr"/>
      <c r="I130" s="11">
        <f>IF(AND(A130="",B130=""),"",IF(B130&lt;&gt;"",IFERROR(INDEX(TArea,MATCH(B130,TName,0))&amp;"",D130&amp;""),D130&amp;""))</f>
        <v/>
      </c>
      <c r="J130" s="11">
        <f>IF(AND(A130="",B130=""),"",IF(B130&lt;&gt;"",IFERROR(INDEX(TAsset,MATCH(B130,TName,0))&amp;"",E130&amp;""),E130&amp;""))</f>
        <v/>
      </c>
      <c r="K130" s="28">
        <f>IF(AND(A130="",B130="",C130="",F130=""),"",IF(A130="","Add a date",IF(A130&gt;AsOf,"After as-of date: not counted yet",IF(AND(B130&lt;&gt;"",COUNTIF(TName,B130)=0),"Task not on Tasks sheet",""))))</f>
        <v/>
      </c>
    </row>
    <row r="131">
      <c r="A131" s="6" t="n">
        <v>46169</v>
      </c>
      <c r="B131" s="10" t="inlineStr">
        <is>
          <t>Clean dishwasher filter</t>
        </is>
      </c>
      <c r="C131" s="10" t="inlineStr">
        <is>
          <t>Bought 2 spares</t>
        </is>
      </c>
      <c r="D131" s="10" t="inlineStr"/>
      <c r="E131" s="10" t="inlineStr"/>
      <c r="F131" s="24" t="n"/>
      <c r="G131" s="10" t="inlineStr">
        <is>
          <t>DIY</t>
        </is>
      </c>
      <c r="H131" s="10" t="inlineStr"/>
      <c r="I131" s="11">
        <f>IF(AND(A131="",B131=""),"",IF(B131&lt;&gt;"",IFERROR(INDEX(TArea,MATCH(B131,TName,0))&amp;"",D131&amp;""),D131&amp;""))</f>
        <v/>
      </c>
      <c r="J131" s="11">
        <f>IF(AND(A131="",B131=""),"",IF(B131&lt;&gt;"",IFERROR(INDEX(TAsset,MATCH(B131,TName,0))&amp;"",E131&amp;""),E131&amp;""))</f>
        <v/>
      </c>
      <c r="K131" s="28">
        <f>IF(AND(A131="",B131="",C131="",F131=""),"",IF(A131="","Add a date",IF(A131&gt;AsOf,"After as-of date: not counted yet",IF(AND(B131&lt;&gt;"",COUNTIF(TName,B131)=0),"Task not on Tasks sheet",""))))</f>
        <v/>
      </c>
    </row>
    <row r="132">
      <c r="A132" s="6" t="n">
        <v>46174</v>
      </c>
      <c r="B132" s="10" t="inlineStr">
        <is>
          <t>Replace fridge water filter</t>
        </is>
      </c>
      <c r="C132" s="10" t="inlineStr"/>
      <c r="D132" s="10" t="inlineStr"/>
      <c r="E132" s="10" t="inlineStr"/>
      <c r="F132" s="24" t="n">
        <v>45</v>
      </c>
      <c r="G132" s="10" t="inlineStr">
        <is>
          <t>DIY</t>
        </is>
      </c>
      <c r="H132" s="10" t="inlineStr"/>
      <c r="I132" s="11">
        <f>IF(AND(A132="",B132=""),"",IF(B132&lt;&gt;"",IFERROR(INDEX(TArea,MATCH(B132,TName,0))&amp;"",D132&amp;""),D132&amp;""))</f>
        <v/>
      </c>
      <c r="J132" s="11">
        <f>IF(AND(A132="",B132=""),"",IF(B132&lt;&gt;"",IFERROR(INDEX(TAsset,MATCH(B132,TName,0))&amp;"",E132&amp;""),E132&amp;""))</f>
        <v/>
      </c>
      <c r="K132" s="28">
        <f>IF(AND(A132="",B132="",C132="",F132=""),"",IF(A132="","Add a date",IF(A132&gt;AsOf,"After as-of date: not counted yet",IF(AND(B132&lt;&gt;"",COUNTIF(TName,B132)=0),"Task not on Tasks sheet",""))))</f>
        <v/>
      </c>
    </row>
    <row r="133">
      <c r="A133" s="6" t="n">
        <v>46185</v>
      </c>
      <c r="B133" s="10" t="inlineStr">
        <is>
          <t>Test smoke &amp; CO alarms</t>
        </is>
      </c>
      <c r="C133" s="10" t="inlineStr">
        <is>
          <t>Slightly late</t>
        </is>
      </c>
      <c r="D133" s="10" t="inlineStr"/>
      <c r="E133" s="10" t="inlineStr"/>
      <c r="F133" s="24" t="n"/>
      <c r="G133" s="10" t="inlineStr">
        <is>
          <t>DIY</t>
        </is>
      </c>
      <c r="H133" s="10" t="inlineStr"/>
      <c r="I133" s="11">
        <f>IF(AND(A133="",B133=""),"",IF(B133&lt;&gt;"",IFERROR(INDEX(TArea,MATCH(B133,TName,0))&amp;"",D133&amp;""),D133&amp;""))</f>
        <v/>
      </c>
      <c r="J133" s="11">
        <f>IF(AND(A133="",B133=""),"",IF(B133&lt;&gt;"",IFERROR(INDEX(TAsset,MATCH(B133,TName,0))&amp;"",E133&amp;""),E133&amp;""))</f>
        <v/>
      </c>
      <c r="K133" s="28">
        <f>IF(AND(A133="",B133="",C133="",F133=""),"",IF(A133="","Add a date",IF(A133&gt;AsOf,"After as-of date: not counted yet",IF(AND(B133&lt;&gt;"",COUNTIF(TName,B133)=0),"Task not on Tasks sheet",""))))</f>
        <v/>
      </c>
    </row>
    <row r="134">
      <c r="A134" s="6" t="n">
        <v>46187</v>
      </c>
      <c r="B134" s="10" t="inlineStr">
        <is>
          <t>Check water softener salt</t>
        </is>
      </c>
      <c r="C134" s="10" t="inlineStr"/>
      <c r="D134" s="10" t="inlineStr"/>
      <c r="E134" s="10" t="inlineStr"/>
      <c r="F134" s="24" t="n">
        <v>8</v>
      </c>
      <c r="G134" s="10" t="inlineStr">
        <is>
          <t>DIY</t>
        </is>
      </c>
      <c r="H134" s="10" t="inlineStr"/>
      <c r="I134" s="11">
        <f>IF(AND(A134="",B134=""),"",IF(B134&lt;&gt;"",IFERROR(INDEX(TArea,MATCH(B134,TName,0))&amp;"",D134&amp;""),D134&amp;""))</f>
        <v/>
      </c>
      <c r="J134" s="11">
        <f>IF(AND(A134="",B134=""),"",IF(B134&lt;&gt;"",IFERROR(INDEX(TAsset,MATCH(B134,TName,0))&amp;"",E134&amp;""),E134&amp;""))</f>
        <v/>
      </c>
      <c r="K134" s="28">
        <f>IF(AND(A134="",B134="",C134="",F134=""),"",IF(A134="","Add a date",IF(A134&gt;AsOf,"After as-of date: not counted yet",IF(AND(B134&lt;&gt;"",COUNTIF(TName,B134)=0),"Task not on Tasks sheet",""))))</f>
        <v/>
      </c>
    </row>
    <row r="135">
      <c r="A135" s="6" t="n">
        <v>46198</v>
      </c>
      <c r="B135" s="10" t="inlineStr">
        <is>
          <t>Clean dishwasher filter</t>
        </is>
      </c>
      <c r="C135" s="10" t="inlineStr"/>
      <c r="D135" s="10" t="inlineStr"/>
      <c r="E135" s="10" t="inlineStr"/>
      <c r="F135" s="24" t="n"/>
      <c r="G135" s="10" t="inlineStr">
        <is>
          <t>DIY</t>
        </is>
      </c>
      <c r="H135" s="10" t="inlineStr"/>
      <c r="I135" s="11">
        <f>IF(AND(A135="",B135=""),"",IF(B135&lt;&gt;"",IFERROR(INDEX(TArea,MATCH(B135,TName,0))&amp;"",D135&amp;""),D135&amp;""))</f>
        <v/>
      </c>
      <c r="J135" s="11">
        <f>IF(AND(A135="",B135=""),"",IF(B135&lt;&gt;"",IFERROR(INDEX(TAsset,MATCH(B135,TName,0))&amp;"",E135&amp;""),E135&amp;""))</f>
        <v/>
      </c>
      <c r="K135" s="28">
        <f>IF(AND(A135="",B135="",C135="",F135=""),"",IF(A135="","Add a date",IF(A135&gt;AsOf,"After as-of date: not counted yet",IF(AND(B135&lt;&gt;"",COUNTIF(TName,B135)=0),"Task not on Tasks sheet",""))))</f>
        <v/>
      </c>
    </row>
    <row r="136">
      <c r="A136" s="6" t="n">
        <v>46203</v>
      </c>
      <c r="B136" s="10" t="n"/>
      <c r="C136" s="10" t="inlineStr">
        <is>
          <t>New garage door remote</t>
        </is>
      </c>
      <c r="D136" s="10" t="inlineStr">
        <is>
          <t>Garage &amp; tools</t>
        </is>
      </c>
      <c r="E136" s="10" t="inlineStr">
        <is>
          <t>Garage door opener</t>
        </is>
      </c>
      <c r="F136" s="24" t="n">
        <v>35</v>
      </c>
      <c r="G136" s="10" t="inlineStr">
        <is>
          <t>DIY</t>
        </is>
      </c>
      <c r="H136" s="10" t="inlineStr"/>
      <c r="I136" s="11">
        <f>IF(AND(A136="",B136=""),"",IF(B136&lt;&gt;"",IFERROR(INDEX(TArea,MATCH(B136,TName,0))&amp;"",D136&amp;""),D136&amp;""))</f>
        <v/>
      </c>
      <c r="J136" s="11">
        <f>IF(AND(A136="",B136=""),"",IF(B136&lt;&gt;"",IFERROR(INDEX(TAsset,MATCH(B136,TName,0))&amp;"",E136&amp;""),E136&amp;""))</f>
        <v/>
      </c>
      <c r="K136" s="28">
        <f>IF(AND(A136="",B136="",C136="",F136=""),"",IF(A136="","Add a date",IF(A136&gt;AsOf,"After as-of date: not counted yet",IF(AND(B136&lt;&gt;"",COUNTIF(TName,B136)=0),"Task not on Tasks sheet",""))))</f>
        <v/>
      </c>
    </row>
    <row r="137">
      <c r="A137" s="6" t="n">
        <v>46211</v>
      </c>
      <c r="B137" s="10" t="inlineStr">
        <is>
          <t>Check water softener salt</t>
        </is>
      </c>
      <c r="C137" s="10" t="inlineStr"/>
      <c r="D137" s="10" t="inlineStr"/>
      <c r="E137" s="10" t="inlineStr"/>
      <c r="F137" s="24" t="n">
        <v>8</v>
      </c>
      <c r="G137" s="10" t="inlineStr">
        <is>
          <t>DIY</t>
        </is>
      </c>
      <c r="H137" s="10" t="inlineStr"/>
      <c r="I137" s="11">
        <f>IF(AND(A137="",B137=""),"",IF(B137&lt;&gt;"",IFERROR(INDEX(TArea,MATCH(B137,TName,0))&amp;"",D137&amp;""),D137&amp;""))</f>
        <v/>
      </c>
      <c r="J137" s="11">
        <f>IF(AND(A137="",B137=""),"",IF(B137&lt;&gt;"",IFERROR(INDEX(TAsset,MATCH(B137,TName,0))&amp;"",E137&amp;""),E137&amp;""))</f>
        <v/>
      </c>
      <c r="K137" s="28">
        <f>IF(AND(A137="",B137="",C137="",F137=""),"",IF(A137="","Add a date",IF(A137&gt;AsOf,"After as-of date: not counted yet",IF(AND(B137&lt;&gt;"",COUNTIF(TName,B137)=0),"Task not on Tasks sheet",""))))</f>
        <v/>
      </c>
    </row>
    <row r="138">
      <c r="A138" s="6" t="n">
        <v>46213</v>
      </c>
      <c r="B138" s="10" t="inlineStr">
        <is>
          <t>Test smoke &amp; CO alarms</t>
        </is>
      </c>
      <c r="C138" s="10" t="inlineStr"/>
      <c r="D138" s="10" t="inlineStr"/>
      <c r="E138" s="10" t="inlineStr"/>
      <c r="F138" s="24" t="n"/>
      <c r="G138" s="10" t="inlineStr">
        <is>
          <t>DIY</t>
        </is>
      </c>
      <c r="H138" s="10" t="inlineStr"/>
      <c r="I138" s="11">
        <f>IF(AND(A138="",B138=""),"",IF(B138&lt;&gt;"",IFERROR(INDEX(TArea,MATCH(B138,TName,0))&amp;"",D138&amp;""),D138&amp;""))</f>
        <v/>
      </c>
      <c r="J138" s="11">
        <f>IF(AND(A138="",B138=""),"",IF(B138&lt;&gt;"",IFERROR(INDEX(TAsset,MATCH(B138,TName,0))&amp;"",E138&amp;""),E138&amp;""))</f>
        <v/>
      </c>
      <c r="K138" s="28">
        <f>IF(AND(A138="",B138="",C138="",F138=""),"",IF(A138="","Add a date",IF(A138&gt;AsOf,"After as-of date: not counted yet",IF(AND(B138&lt;&gt;"",COUNTIF(TName,B138)=0),"Task not on Tasks sheet",""))))</f>
        <v/>
      </c>
    </row>
    <row r="139">
      <c r="A139" s="6" t="n">
        <v>46219</v>
      </c>
      <c r="B139" s="10" t="inlineStr">
        <is>
          <t>Run guest bathroom taps</t>
        </is>
      </c>
      <c r="C139" s="10" t="inlineStr">
        <is>
          <t>Took 20 min</t>
        </is>
      </c>
      <c r="D139" s="10" t="inlineStr"/>
      <c r="E139" s="10" t="inlineStr"/>
      <c r="F139" s="24" t="n"/>
      <c r="G139" s="10" t="inlineStr">
        <is>
          <t>DIY</t>
        </is>
      </c>
      <c r="H139" s="10" t="inlineStr"/>
      <c r="I139" s="11">
        <f>IF(AND(A139="",B139=""),"",IF(B139&lt;&gt;"",IFERROR(INDEX(TArea,MATCH(B139,TName,0))&amp;"",D139&amp;""),D139&amp;""))</f>
        <v/>
      </c>
      <c r="J139" s="11">
        <f>IF(AND(A139="",B139=""),"",IF(B139&lt;&gt;"",IFERROR(INDEX(TAsset,MATCH(B139,TName,0))&amp;"",E139&amp;""),E139&amp;""))</f>
        <v/>
      </c>
      <c r="K139" s="28">
        <f>IF(AND(A139="",B139="",C139="",F139=""),"",IF(A139="","Add a date",IF(A139&gt;AsOf,"After as-of date: not counted yet",IF(AND(B139&lt;&gt;"",COUNTIF(TName,B139)=0),"Task not on Tasks sheet",""))))</f>
        <v/>
      </c>
    </row>
    <row r="140">
      <c r="A140" s="6" t="n">
        <v>46229</v>
      </c>
      <c r="B140" s="10" t="inlineStr">
        <is>
          <t>Clean dishwasher filter</t>
        </is>
      </c>
      <c r="C140" s="10" t="inlineStr"/>
      <c r="D140" s="10" t="inlineStr"/>
      <c r="E140" s="10" t="inlineStr"/>
      <c r="F140" s="24" t="n"/>
      <c r="G140" s="10" t="inlineStr">
        <is>
          <t>DIY</t>
        </is>
      </c>
      <c r="H140" s="10" t="inlineStr"/>
      <c r="I140" s="11">
        <f>IF(AND(A140="",B140=""),"",IF(B140&lt;&gt;"",IFERROR(INDEX(TArea,MATCH(B140,TName,0))&amp;"",D140&amp;""),D140&amp;""))</f>
        <v/>
      </c>
      <c r="J140" s="11">
        <f>IF(AND(A140="",B140=""),"",IF(B140&lt;&gt;"",IFERROR(INDEX(TAsset,MATCH(B140,TName,0))&amp;"",E140&amp;""),E140&amp;""))</f>
        <v/>
      </c>
      <c r="K140" s="28">
        <f>IF(AND(A140="",B140="",C140="",F140=""),"",IF(A140="","Add a date",IF(A140&gt;AsOf,"After as-of date: not counted yet",IF(AND(B140&lt;&gt;"",COUNTIF(TName,B140)=0),"Task not on Tasks sheet",""))))</f>
        <v/>
      </c>
    </row>
    <row r="141">
      <c r="A141" s="6" t="n">
        <v>46233</v>
      </c>
      <c r="B141" s="10" t="inlineStr">
        <is>
          <t>Run guest bathroom taps</t>
        </is>
      </c>
      <c r="C141" s="10" t="inlineStr"/>
      <c r="D141" s="10" t="inlineStr"/>
      <c r="E141" s="10" t="inlineStr"/>
      <c r="F141" s="24" t="n"/>
      <c r="G141" s="10" t="inlineStr">
        <is>
          <t>DIY</t>
        </is>
      </c>
      <c r="H141" s="10" t="inlineStr"/>
      <c r="I141" s="11">
        <f>IF(AND(A141="",B141=""),"",IF(B141&lt;&gt;"",IFERROR(INDEX(TArea,MATCH(B141,TName,0))&amp;"",D141&amp;""),D141&amp;""))</f>
        <v/>
      </c>
      <c r="J141" s="11">
        <f>IF(AND(A141="",B141=""),"",IF(B141&lt;&gt;"",IFERROR(INDEX(TAsset,MATCH(B141,TName,0))&amp;"",E141&amp;""),E141&amp;""))</f>
        <v/>
      </c>
      <c r="K141" s="28">
        <f>IF(AND(A141="",B141="",C141="",F141=""),"",IF(A141="","Add a date",IF(A141&gt;AsOf,"After as-of date: not counted yet",IF(AND(B141&lt;&gt;"",COUNTIF(TName,B141)=0),"Task not on Tasks sheet",""))))</f>
        <v/>
      </c>
    </row>
    <row r="142">
      <c r="A142" s="6" t="n">
        <v>46235</v>
      </c>
      <c r="B142" s="10" t="inlineStr">
        <is>
          <t>Clean range hood filter</t>
        </is>
      </c>
      <c r="C142" s="10" t="inlineStr"/>
      <c r="D142" s="10" t="inlineStr"/>
      <c r="E142" s="10" t="inlineStr"/>
      <c r="F142" s="24" t="n"/>
      <c r="G142" s="10" t="inlineStr">
        <is>
          <t>DIY</t>
        </is>
      </c>
      <c r="H142" s="10" t="inlineStr"/>
      <c r="I142" s="11">
        <f>IF(AND(A142="",B142=""),"",IF(B142&lt;&gt;"",IFERROR(INDEX(TArea,MATCH(B142,TName,0))&amp;"",D142&amp;""),D142&amp;""))</f>
        <v/>
      </c>
      <c r="J142" s="11">
        <f>IF(AND(A142="",B142=""),"",IF(B142&lt;&gt;"",IFERROR(INDEX(TAsset,MATCH(B142,TName,0))&amp;"",E142&amp;""),E142&amp;""))</f>
        <v/>
      </c>
      <c r="K142" s="28">
        <f>IF(AND(A142="",B142="",C142="",F142=""),"",IF(A142="","Add a date",IF(A142&gt;AsOf,"After as-of date: not counted yet",IF(AND(B142&lt;&gt;"",COUNTIF(TName,B142)=0),"Task not on Tasks sheet",""))))</f>
        <v/>
      </c>
    </row>
    <row r="143">
      <c r="A143" s="6" t="n">
        <v>46237</v>
      </c>
      <c r="B143" s="10" t="inlineStr">
        <is>
          <t>Check water softener salt</t>
        </is>
      </c>
      <c r="C143" s="10" t="inlineStr"/>
      <c r="D143" s="10" t="inlineStr"/>
      <c r="E143" s="10" t="inlineStr"/>
      <c r="F143" s="24" t="n">
        <v>8</v>
      </c>
      <c r="G143" s="10" t="inlineStr">
        <is>
          <t>DIY</t>
        </is>
      </c>
      <c r="H143" s="10" t="inlineStr"/>
      <c r="I143" s="11">
        <f>IF(AND(A143="",B143=""),"",IF(B143&lt;&gt;"",IFERROR(INDEX(TArea,MATCH(B143,TName,0))&amp;"",D143&amp;""),D143&amp;""))</f>
        <v/>
      </c>
      <c r="J143" s="11">
        <f>IF(AND(A143="",B143=""),"",IF(B143&lt;&gt;"",IFERROR(INDEX(TAsset,MATCH(B143,TName,0))&amp;"",E143&amp;""),E143&amp;""))</f>
        <v/>
      </c>
      <c r="K143" s="28">
        <f>IF(AND(A143="",B143="",C143="",F143=""),"",IF(A143="","Add a date",IF(A143&gt;AsOf,"After as-of date: not counted yet",IF(AND(B143&lt;&gt;"",COUNTIF(TName,B143)=0),"Task not on Tasks sheet",""))))</f>
        <v/>
      </c>
    </row>
    <row r="144">
      <c r="A144" s="6" t="n">
        <v>46243</v>
      </c>
      <c r="B144" s="10" t="inlineStr">
        <is>
          <t>Replace furnace filter</t>
        </is>
      </c>
      <c r="C144" s="10" t="inlineStr">
        <is>
          <t>All fine</t>
        </is>
      </c>
      <c r="D144" s="10" t="inlineStr"/>
      <c r="E144" s="10" t="inlineStr"/>
      <c r="F144" s="24" t="n">
        <v>18</v>
      </c>
      <c r="G144" s="10" t="inlineStr">
        <is>
          <t>DIY</t>
        </is>
      </c>
      <c r="H144" s="10" t="inlineStr"/>
      <c r="I144" s="11">
        <f>IF(AND(A144="",B144=""),"",IF(B144&lt;&gt;"",IFERROR(INDEX(TArea,MATCH(B144,TName,0))&amp;"",D144&amp;""),D144&amp;""))</f>
        <v/>
      </c>
      <c r="J144" s="11">
        <f>IF(AND(A144="",B144=""),"",IF(B144&lt;&gt;"",IFERROR(INDEX(TAsset,MATCH(B144,TName,0))&amp;"",E144&amp;""),E144&amp;""))</f>
        <v/>
      </c>
      <c r="K144" s="28">
        <f>IF(AND(A144="",B144="",C144="",F144=""),"",IF(A144="","Add a date",IF(A144&gt;AsOf,"After as-of date: not counted yet",IF(AND(B144&lt;&gt;"",COUNTIF(TName,B144)=0),"Task not on Tasks sheet",""))))</f>
        <v/>
      </c>
    </row>
    <row r="145">
      <c r="A145" s="6" t="n">
        <v>46244</v>
      </c>
      <c r="B145" s="10" t="inlineStr">
        <is>
          <t>Test smoke &amp; CO alarms</t>
        </is>
      </c>
      <c r="C145" s="10" t="inlineStr"/>
      <c r="D145" s="10" t="inlineStr"/>
      <c r="E145" s="10" t="inlineStr"/>
      <c r="F145" s="24" t="n"/>
      <c r="G145" s="10" t="inlineStr">
        <is>
          <t>DIY</t>
        </is>
      </c>
      <c r="H145" s="10" t="inlineStr"/>
      <c r="I145" s="11">
        <f>IF(AND(A145="",B145=""),"",IF(B145&lt;&gt;"",IFERROR(INDEX(TArea,MATCH(B145,TName,0))&amp;"",D145&amp;""),D145&amp;""))</f>
        <v/>
      </c>
      <c r="J145" s="11">
        <f>IF(AND(A145="",B145=""),"",IF(B145&lt;&gt;"",IFERROR(INDEX(TAsset,MATCH(B145,TName,0))&amp;"",E145&amp;""),E145&amp;""))</f>
        <v/>
      </c>
      <c r="K145" s="28">
        <f>IF(AND(A145="",B145="",C145="",F145=""),"",IF(A145="","Add a date",IF(A145&gt;AsOf,"After as-of date: not counted yet",IF(AND(B145&lt;&gt;"",COUNTIF(TName,B145)=0),"Task not on Tasks sheet",""))))</f>
        <v/>
      </c>
    </row>
    <row r="146">
      <c r="A146" s="6" t="n">
        <v>46247</v>
      </c>
      <c r="B146" s="10" t="inlineStr">
        <is>
          <t>Run guest bathroom taps</t>
        </is>
      </c>
      <c r="C146" s="10" t="inlineStr"/>
      <c r="D146" s="10" t="inlineStr"/>
      <c r="E146" s="10" t="inlineStr"/>
      <c r="F146" s="24" t="n"/>
      <c r="G146" s="10" t="inlineStr">
        <is>
          <t>DIY</t>
        </is>
      </c>
      <c r="H146" s="10" t="inlineStr"/>
      <c r="I146" s="11">
        <f>IF(AND(A146="",B146=""),"",IF(B146&lt;&gt;"",IFERROR(INDEX(TArea,MATCH(B146,TName,0))&amp;"",D146&amp;""),D146&amp;""))</f>
        <v/>
      </c>
      <c r="J146" s="11">
        <f>IF(AND(A146="",B146=""),"",IF(B146&lt;&gt;"",IFERROR(INDEX(TAsset,MATCH(B146,TName,0))&amp;"",E146&amp;""),E146&amp;""))</f>
        <v/>
      </c>
      <c r="K146" s="28">
        <f>IF(AND(A146="",B146="",C146="",F146=""),"",IF(A146="","Add a date",IF(A146&gt;AsOf,"After as-of date: not counted yet",IF(AND(B146&lt;&gt;"",COUNTIF(TName,B146)=0),"Task not on Tasks sheet",""))))</f>
        <v/>
      </c>
    </row>
    <row r="147">
      <c r="A147" s="6" t="n">
        <v>46256</v>
      </c>
      <c r="B147" s="10" t="n"/>
      <c r="C147" s="10" t="inlineStr">
        <is>
          <t>Repainted hallway</t>
        </is>
      </c>
      <c r="D147" s="10" t="inlineStr">
        <is>
          <t>Interior</t>
        </is>
      </c>
      <c r="E147" s="10" t="inlineStr"/>
      <c r="F147" s="24" t="n">
        <v>140</v>
      </c>
      <c r="G147" s="10" t="inlineStr">
        <is>
          <t>DIY</t>
        </is>
      </c>
      <c r="H147" s="10" t="inlineStr">
        <is>
          <t>Paint: Example Sage, eggshell</t>
        </is>
      </c>
      <c r="I147" s="11">
        <f>IF(AND(A147="",B147=""),"",IF(B147&lt;&gt;"",IFERROR(INDEX(TArea,MATCH(B147,TName,0))&amp;"",D147&amp;""),D147&amp;""))</f>
        <v/>
      </c>
      <c r="J147" s="11">
        <f>IF(AND(A147="",B147=""),"",IF(B147&lt;&gt;"",IFERROR(INDEX(TAsset,MATCH(B147,TName,0))&amp;"",E147&amp;""),E147&amp;""))</f>
        <v/>
      </c>
      <c r="K147" s="28">
        <f>IF(AND(A147="",B147="",C147="",F147=""),"",IF(A147="","Add a date",IF(A147&gt;AsOf,"After as-of date: not counted yet",IF(AND(B147&lt;&gt;"",COUNTIF(TName,B147)=0),"Task not on Tasks sheet",""))))</f>
        <v/>
      </c>
    </row>
    <row r="148">
      <c r="A148" s="6" t="n">
        <v>46261</v>
      </c>
      <c r="B148" s="10" t="inlineStr">
        <is>
          <t>Run guest bathroom taps</t>
        </is>
      </c>
      <c r="C148" s="10" t="inlineStr"/>
      <c r="D148" s="10" t="inlineStr"/>
      <c r="E148" s="10" t="inlineStr"/>
      <c r="F148" s="24" t="n"/>
      <c r="G148" s="10" t="inlineStr">
        <is>
          <t>DIY</t>
        </is>
      </c>
      <c r="H148" s="10" t="inlineStr"/>
      <c r="I148" s="11">
        <f>IF(AND(A148="",B148=""),"",IF(B148&lt;&gt;"",IFERROR(INDEX(TArea,MATCH(B148,TName,0))&amp;"",D148&amp;""),D148&amp;""))</f>
        <v/>
      </c>
      <c r="J148" s="11">
        <f>IF(AND(A148="",B148=""),"",IF(B148&lt;&gt;"",IFERROR(INDEX(TAsset,MATCH(B148,TName,0))&amp;"",E148&amp;""),E148&amp;""))</f>
        <v/>
      </c>
      <c r="K148" s="28">
        <f>IF(AND(A148="",B148="",C148="",F148=""),"",IF(A148="","Add a date",IF(A148&gt;AsOf,"After as-of date: not counted yet",IF(AND(B148&lt;&gt;"",COUNTIF(TName,B148)=0),"Task not on Tasks sheet",""))))</f>
        <v/>
      </c>
    </row>
    <row r="149">
      <c r="A149" s="6" t="n">
        <v>46261</v>
      </c>
      <c r="B149" s="10" t="inlineStr">
        <is>
          <t>Clean dishwasher filter</t>
        </is>
      </c>
      <c r="C149" s="10" t="inlineStr"/>
      <c r="D149" s="10" t="inlineStr"/>
      <c r="E149" s="10" t="inlineStr"/>
      <c r="F149" s="24" t="n"/>
      <c r="G149" s="10" t="inlineStr">
        <is>
          <t>DIY</t>
        </is>
      </c>
      <c r="H149" s="10" t="inlineStr"/>
      <c r="I149" s="11">
        <f>IF(AND(A149="",B149=""),"",IF(B149&lt;&gt;"",IFERROR(INDEX(TArea,MATCH(B149,TName,0))&amp;"",D149&amp;""),D149&amp;""))</f>
        <v/>
      </c>
      <c r="J149" s="11">
        <f>IF(AND(A149="",B149=""),"",IF(B149&lt;&gt;"",IFERROR(INDEX(TAsset,MATCH(B149,TName,0))&amp;"",E149&amp;""),E149&amp;""))</f>
        <v/>
      </c>
      <c r="K149" s="28">
        <f>IF(AND(A149="",B149="",C149="",F149=""),"",IF(A149="","Add a date",IF(A149&gt;AsOf,"After as-of date: not counted yet",IF(AND(B149&lt;&gt;"",COUNTIF(TName,B149)=0),"Task not on Tasks sheet",""))))</f>
        <v/>
      </c>
    </row>
    <row r="150">
      <c r="A150" s="6" t="n">
        <v>46262</v>
      </c>
      <c r="B150" s="10" t="inlineStr">
        <is>
          <t>Check water softener salt</t>
        </is>
      </c>
      <c r="C150" s="10" t="inlineStr"/>
      <c r="D150" s="10" t="inlineStr"/>
      <c r="E150" s="10" t="inlineStr"/>
      <c r="F150" s="24" t="n">
        <v>8</v>
      </c>
      <c r="G150" s="10" t="inlineStr">
        <is>
          <t>DIY</t>
        </is>
      </c>
      <c r="H150" s="10" t="inlineStr"/>
      <c r="I150" s="11">
        <f>IF(AND(A150="",B150=""),"",IF(B150&lt;&gt;"",IFERROR(INDEX(TArea,MATCH(B150,TName,0))&amp;"",D150&amp;""),D150&amp;""))</f>
        <v/>
      </c>
      <c r="J150" s="11">
        <f>IF(AND(A150="",B150=""),"",IF(B150&lt;&gt;"",IFERROR(INDEX(TAsset,MATCH(B150,TName,0))&amp;"",E150&amp;""),E150&amp;""))</f>
        <v/>
      </c>
      <c r="K150" s="28">
        <f>IF(AND(A150="",B150="",C150="",F150=""),"",IF(A150="","Add a date",IF(A150&gt;AsOf,"After as-of date: not counted yet",IF(AND(B150&lt;&gt;"",COUNTIF(TName,B150)=0),"Task not on Tasks sheet",""))))</f>
        <v/>
      </c>
    </row>
    <row r="151">
      <c r="A151" s="6" t="n">
        <v>46271</v>
      </c>
      <c r="B151" s="10" t="inlineStr">
        <is>
          <t>Test sump pump</t>
        </is>
      </c>
      <c r="C151" s="10" t="inlineStr">
        <is>
          <t>All fine</t>
        </is>
      </c>
      <c r="D151" s="10" t="inlineStr"/>
      <c r="E151" s="10" t="inlineStr"/>
      <c r="F151" s="24" t="n"/>
      <c r="G151" s="10" t="inlineStr">
        <is>
          <t>DIY</t>
        </is>
      </c>
      <c r="H151" s="10" t="inlineStr"/>
      <c r="I151" s="11">
        <f>IF(AND(A151="",B151=""),"",IF(B151&lt;&gt;"",IFERROR(INDEX(TArea,MATCH(B151,TName,0))&amp;"",D151&amp;""),D151&amp;""))</f>
        <v/>
      </c>
      <c r="J151" s="11">
        <f>IF(AND(A151="",B151=""),"",IF(B151&lt;&gt;"",IFERROR(INDEX(TAsset,MATCH(B151,TName,0))&amp;"",E151&amp;""),E151&amp;""))</f>
        <v/>
      </c>
      <c r="K151" s="28">
        <f>IF(AND(A151="",B151="",C151="",F151=""),"",IF(A151="","Add a date",IF(A151&gt;AsOf,"After as-of date: not counted yet",IF(AND(B151&lt;&gt;"",COUNTIF(TName,B151)=0),"Task not on Tasks sheet",""))))</f>
        <v/>
      </c>
    </row>
    <row r="152">
      <c r="A152" s="6" t="n">
        <v>46275</v>
      </c>
      <c r="B152" s="10" t="inlineStr">
        <is>
          <t>Run guest bathroom taps</t>
        </is>
      </c>
      <c r="C152" s="10" t="inlineStr">
        <is>
          <t>Slightly late</t>
        </is>
      </c>
      <c r="D152" s="10" t="inlineStr"/>
      <c r="E152" s="10" t="inlineStr"/>
      <c r="F152" s="24" t="n"/>
      <c r="G152" s="10" t="inlineStr">
        <is>
          <t>DIY</t>
        </is>
      </c>
      <c r="H152" s="10" t="inlineStr"/>
      <c r="I152" s="11">
        <f>IF(AND(A152="",B152=""),"",IF(B152&lt;&gt;"",IFERROR(INDEX(TArea,MATCH(B152,TName,0))&amp;"",D152&amp;""),D152&amp;""))</f>
        <v/>
      </c>
      <c r="J152" s="11">
        <f>IF(AND(A152="",B152=""),"",IF(B152&lt;&gt;"",IFERROR(INDEX(TAsset,MATCH(B152,TName,0))&amp;"",E152&amp;""),E152&amp;""))</f>
        <v/>
      </c>
      <c r="K152" s="28">
        <f>IF(AND(A152="",B152="",C152="",F152=""),"",IF(A152="","Add a date",IF(A152&gt;AsOf,"After as-of date: not counted yet",IF(AND(B152&lt;&gt;"",COUNTIF(TName,B152)=0),"Task not on Tasks sheet",""))))</f>
        <v/>
      </c>
    </row>
    <row r="153">
      <c r="A153" s="6" t="n">
        <v>46277</v>
      </c>
      <c r="B153" s="10" t="inlineStr">
        <is>
          <t>Test smoke &amp; CO alarms</t>
        </is>
      </c>
      <c r="C153" s="10" t="inlineStr"/>
      <c r="D153" s="10" t="inlineStr"/>
      <c r="E153" s="10" t="inlineStr"/>
      <c r="F153" s="24" t="n"/>
      <c r="G153" s="10" t="inlineStr">
        <is>
          <t>DIY</t>
        </is>
      </c>
      <c r="H153" s="10" t="inlineStr"/>
      <c r="I153" s="11">
        <f>IF(AND(A153="",B153=""),"",IF(B153&lt;&gt;"",IFERROR(INDEX(TArea,MATCH(B153,TName,0))&amp;"",D153&amp;""),D153&amp;""))</f>
        <v/>
      </c>
      <c r="J153" s="11">
        <f>IF(AND(A153="",B153=""),"",IF(B153&lt;&gt;"",IFERROR(INDEX(TAsset,MATCH(B153,TName,0))&amp;"",E153&amp;""),E153&amp;""))</f>
        <v/>
      </c>
      <c r="K153" s="28">
        <f>IF(AND(A153="",B153="",C153="",F153=""),"",IF(A153="","Add a date",IF(A153&gt;AsOf,"After as-of date: not counted yet",IF(AND(B153&lt;&gt;"",COUNTIF(TName,B153)=0),"Task not on Tasks sheet",""))))</f>
        <v/>
      </c>
    </row>
    <row r="154">
      <c r="A154" s="6" t="n">
        <v>46289</v>
      </c>
      <c r="B154" s="10" t="inlineStr">
        <is>
          <t>Run guest bathroom taps</t>
        </is>
      </c>
      <c r="C154" s="10" t="inlineStr"/>
      <c r="D154" s="10" t="inlineStr"/>
      <c r="E154" s="10" t="inlineStr"/>
      <c r="F154" s="24" t="n"/>
      <c r="G154" s="10" t="inlineStr">
        <is>
          <t>DIY</t>
        </is>
      </c>
      <c r="H154" s="10" t="inlineStr"/>
      <c r="I154" s="11">
        <f>IF(AND(A154="",B154=""),"",IF(B154&lt;&gt;"",IFERROR(INDEX(TArea,MATCH(B154,TName,0))&amp;"",D154&amp;""),D154&amp;""))</f>
        <v/>
      </c>
      <c r="J154" s="11">
        <f>IF(AND(A154="",B154=""),"",IF(B154&lt;&gt;"",IFERROR(INDEX(TAsset,MATCH(B154,TName,0))&amp;"",E154&amp;""),E154&amp;""))</f>
        <v/>
      </c>
      <c r="K154" s="28">
        <f>IF(AND(A154="",B154="",C154="",F154=""),"",IF(A154="","Add a date",IF(A154&gt;AsOf,"After as-of date: not counted yet",IF(AND(B154&lt;&gt;"",COUNTIF(TName,B154)=0),"Task not on Tasks sheet",""))))</f>
        <v/>
      </c>
    </row>
    <row r="155">
      <c r="A155" s="6" t="n">
        <v>46291</v>
      </c>
      <c r="B155" s="10" t="inlineStr">
        <is>
          <t>Aerate &amp; overseed lawn</t>
        </is>
      </c>
      <c r="C155" s="10" t="inlineStr"/>
      <c r="D155" s="10" t="inlineStr"/>
      <c r="E155" s="10" t="inlineStr"/>
      <c r="F155" s="24" t="n">
        <v>111.21</v>
      </c>
      <c r="G155" s="10" t="inlineStr">
        <is>
          <t>Example Lawn Care</t>
        </is>
      </c>
      <c r="H155" s="10" t="inlineStr"/>
      <c r="I155" s="11">
        <f>IF(AND(A155="",B155=""),"",IF(B155&lt;&gt;"",IFERROR(INDEX(TArea,MATCH(B155,TName,0))&amp;"",D155&amp;""),D155&amp;""))</f>
        <v/>
      </c>
      <c r="J155" s="11">
        <f>IF(AND(A155="",B155=""),"",IF(B155&lt;&gt;"",IFERROR(INDEX(TAsset,MATCH(B155,TName,0))&amp;"",E155&amp;""),E155&amp;""))</f>
        <v/>
      </c>
      <c r="K155" s="28">
        <f>IF(AND(A155="",B155="",C155="",F155=""),"",IF(A155="","Add a date",IF(A155&gt;AsOf,"After as-of date: not counted yet",IF(AND(B155&lt;&gt;"",COUNTIF(TName,B155)=0),"Task not on Tasks sheet",""))))</f>
        <v/>
      </c>
    </row>
    <row r="156">
      <c r="A156" s="6" t="n">
        <v>46292</v>
      </c>
      <c r="B156" s="10" t="inlineStr">
        <is>
          <t>Check water softener salt</t>
        </is>
      </c>
      <c r="C156" s="10" t="inlineStr"/>
      <c r="D156" s="10" t="inlineStr"/>
      <c r="E156" s="10" t="inlineStr"/>
      <c r="F156" s="24" t="n">
        <v>8</v>
      </c>
      <c r="G156" s="10" t="inlineStr">
        <is>
          <t>DIY</t>
        </is>
      </c>
      <c r="H156" s="10" t="inlineStr"/>
      <c r="I156" s="11">
        <f>IF(AND(A156="",B156=""),"",IF(B156&lt;&gt;"",IFERROR(INDEX(TArea,MATCH(B156,TName,0))&amp;"",D156&amp;""),D156&amp;""))</f>
        <v/>
      </c>
      <c r="J156" s="11">
        <f>IF(AND(A156="",B156=""),"",IF(B156&lt;&gt;"",IFERROR(INDEX(TAsset,MATCH(B156,TName,0))&amp;"",E156&amp;""),E156&amp;""))</f>
        <v/>
      </c>
      <c r="K156" s="28">
        <f>IF(AND(A156="",B156="",C156="",F156=""),"",IF(A156="","Add a date",IF(A156&gt;AsOf,"After as-of date: not counted yet",IF(AND(B156&lt;&gt;"",COUNTIF(TName,B156)=0),"Task not on Tasks sheet",""))))</f>
        <v/>
      </c>
    </row>
    <row r="157">
      <c r="A157" s="6" t="n">
        <v>46293</v>
      </c>
      <c r="B157" s="10" t="inlineStr">
        <is>
          <t>Clean dishwasher filter</t>
        </is>
      </c>
      <c r="C157" s="10" t="inlineStr">
        <is>
          <t>Bought 2 spares</t>
        </is>
      </c>
      <c r="D157" s="10" t="inlineStr"/>
      <c r="E157" s="10" t="inlineStr"/>
      <c r="F157" s="24" t="n"/>
      <c r="G157" s="10" t="inlineStr">
        <is>
          <t>DIY</t>
        </is>
      </c>
      <c r="H157" s="10" t="inlineStr"/>
      <c r="I157" s="11">
        <f>IF(AND(A157="",B157=""),"",IF(B157&lt;&gt;"",IFERROR(INDEX(TArea,MATCH(B157,TName,0))&amp;"",D157&amp;""),D157&amp;""))</f>
        <v/>
      </c>
      <c r="J157" s="11">
        <f>IF(AND(A157="",B157=""),"",IF(B157&lt;&gt;"",IFERROR(INDEX(TAsset,MATCH(B157,TName,0))&amp;"",E157&amp;""),E157&amp;""))</f>
        <v/>
      </c>
      <c r="K157" s="28">
        <f>IF(AND(A157="",B157="",C157="",F157=""),"",IF(A157="","Add a date",IF(A157&gt;AsOf,"After as-of date: not counted yet",IF(AND(B157&lt;&gt;"",COUNTIF(TName,B157)=0),"Task not on Tasks sheet",""))))</f>
        <v/>
      </c>
    </row>
    <row r="158">
      <c r="A158" s="6" t="n">
        <v>46303</v>
      </c>
      <c r="B158" s="10" t="inlineStr">
        <is>
          <t>Run guest bathroom taps</t>
        </is>
      </c>
      <c r="C158" s="10" t="inlineStr"/>
      <c r="D158" s="10" t="inlineStr"/>
      <c r="E158" s="10" t="inlineStr"/>
      <c r="F158" s="24" t="n"/>
      <c r="G158" s="10" t="inlineStr">
        <is>
          <t>DIY</t>
        </is>
      </c>
      <c r="H158" s="10" t="inlineStr"/>
      <c r="I158" s="11">
        <f>IF(AND(A158="",B158=""),"",IF(B158&lt;&gt;"",IFERROR(INDEX(TArea,MATCH(B158,TName,0))&amp;"",D158&amp;""),D158&amp;""))</f>
        <v/>
      </c>
      <c r="J158" s="11">
        <f>IF(AND(A158="",B158=""),"",IF(B158&lt;&gt;"",IFERROR(INDEX(TAsset,MATCH(B158,TName,0))&amp;"",E158&amp;""),E158&amp;""))</f>
        <v/>
      </c>
      <c r="K158" s="28">
        <f>IF(AND(A158="",B158="",C158="",F158=""),"",IF(A158="","Add a date",IF(A158&gt;AsOf,"After as-of date: not counted yet",IF(AND(B158&lt;&gt;"",COUNTIF(TName,B158)=0),"Task not on Tasks sheet",""))))</f>
        <v/>
      </c>
    </row>
    <row r="159">
      <c r="A159" s="6" t="n"/>
      <c r="B159" s="10" t="n"/>
      <c r="C159" s="10" t="n"/>
      <c r="D159" s="10" t="n"/>
      <c r="E159" s="10" t="n"/>
      <c r="F159" s="24" t="n"/>
      <c r="G159" s="10" t="n"/>
      <c r="H159" s="10" t="n"/>
      <c r="I159" s="11">
        <f>IF(AND(A159="",B159=""),"",IF(B159&lt;&gt;"",IFERROR(INDEX(TArea,MATCH(B159,TName,0))&amp;"",D159&amp;""),D159&amp;""))</f>
        <v/>
      </c>
      <c r="J159" s="11">
        <f>IF(AND(A159="",B159=""),"",IF(B159&lt;&gt;"",IFERROR(INDEX(TAsset,MATCH(B159,TName,0))&amp;"",E159&amp;""),E159&amp;""))</f>
        <v/>
      </c>
      <c r="K159" s="28">
        <f>IF(AND(A159="",B159="",C159="",F159=""),"",IF(A159="","Add a date",IF(A159&gt;AsOf,"After as-of date: not counted yet",IF(AND(B159&lt;&gt;"",COUNTIF(TName,B159)=0),"Task not on Tasks sheet",""))))</f>
        <v/>
      </c>
    </row>
    <row r="160">
      <c r="A160" s="6" t="n"/>
      <c r="B160" s="10" t="n"/>
      <c r="C160" s="10" t="n"/>
      <c r="D160" s="10" t="n"/>
      <c r="E160" s="10" t="n"/>
      <c r="F160" s="24" t="n"/>
      <c r="G160" s="10" t="n"/>
      <c r="H160" s="10" t="n"/>
      <c r="I160" s="11">
        <f>IF(AND(A160="",B160=""),"",IF(B160&lt;&gt;"",IFERROR(INDEX(TArea,MATCH(B160,TName,0))&amp;"",D160&amp;""),D160&amp;""))</f>
        <v/>
      </c>
      <c r="J160" s="11">
        <f>IF(AND(A160="",B160=""),"",IF(B160&lt;&gt;"",IFERROR(INDEX(TAsset,MATCH(B160,TName,0))&amp;"",E160&amp;""),E160&amp;""))</f>
        <v/>
      </c>
      <c r="K160" s="28">
        <f>IF(AND(A160="",B160="",C160="",F160=""),"",IF(A160="","Add a date",IF(A160&gt;AsOf,"After as-of date: not counted yet",IF(AND(B160&lt;&gt;"",COUNTIF(TName,B160)=0),"Task not on Tasks sheet",""))))</f>
        <v/>
      </c>
    </row>
    <row r="161">
      <c r="A161" s="6" t="n"/>
      <c r="B161" s="10" t="n"/>
      <c r="C161" s="10" t="n"/>
      <c r="D161" s="10" t="n"/>
      <c r="E161" s="10" t="n"/>
      <c r="F161" s="24" t="n"/>
      <c r="G161" s="10" t="n"/>
      <c r="H161" s="10" t="n"/>
      <c r="I161" s="11">
        <f>IF(AND(A161="",B161=""),"",IF(B161&lt;&gt;"",IFERROR(INDEX(TArea,MATCH(B161,TName,0))&amp;"",D161&amp;""),D161&amp;""))</f>
        <v/>
      </c>
      <c r="J161" s="11">
        <f>IF(AND(A161="",B161=""),"",IF(B161&lt;&gt;"",IFERROR(INDEX(TAsset,MATCH(B161,TName,0))&amp;"",E161&amp;""),E161&amp;""))</f>
        <v/>
      </c>
      <c r="K161" s="28">
        <f>IF(AND(A161="",B161="",C161="",F161=""),"",IF(A161="","Add a date",IF(A161&gt;AsOf,"After as-of date: not counted yet",IF(AND(B161&lt;&gt;"",COUNTIF(TName,B161)=0),"Task not on Tasks sheet",""))))</f>
        <v/>
      </c>
    </row>
    <row r="162">
      <c r="A162" s="6" t="n"/>
      <c r="B162" s="10" t="n"/>
      <c r="C162" s="10" t="n"/>
      <c r="D162" s="10" t="n"/>
      <c r="E162" s="10" t="n"/>
      <c r="F162" s="24" t="n"/>
      <c r="G162" s="10" t="n"/>
      <c r="H162" s="10" t="n"/>
      <c r="I162" s="11">
        <f>IF(AND(A162="",B162=""),"",IF(B162&lt;&gt;"",IFERROR(INDEX(TArea,MATCH(B162,TName,0))&amp;"",D162&amp;""),D162&amp;""))</f>
        <v/>
      </c>
      <c r="J162" s="11">
        <f>IF(AND(A162="",B162=""),"",IF(B162&lt;&gt;"",IFERROR(INDEX(TAsset,MATCH(B162,TName,0))&amp;"",E162&amp;""),E162&amp;""))</f>
        <v/>
      </c>
      <c r="K162" s="28">
        <f>IF(AND(A162="",B162="",C162="",F162=""),"",IF(A162="","Add a date",IF(A162&gt;AsOf,"After as-of date: not counted yet",IF(AND(B162&lt;&gt;"",COUNTIF(TName,B162)=0),"Task not on Tasks sheet",""))))</f>
        <v/>
      </c>
    </row>
    <row r="163">
      <c r="A163" s="6" t="n"/>
      <c r="B163" s="10" t="n"/>
      <c r="C163" s="10" t="n"/>
      <c r="D163" s="10" t="n"/>
      <c r="E163" s="10" t="n"/>
      <c r="F163" s="24" t="n"/>
      <c r="G163" s="10" t="n"/>
      <c r="H163" s="10" t="n"/>
      <c r="I163" s="11">
        <f>IF(AND(A163="",B163=""),"",IF(B163&lt;&gt;"",IFERROR(INDEX(TArea,MATCH(B163,TName,0))&amp;"",D163&amp;""),D163&amp;""))</f>
        <v/>
      </c>
      <c r="J163" s="11">
        <f>IF(AND(A163="",B163=""),"",IF(B163&lt;&gt;"",IFERROR(INDEX(TAsset,MATCH(B163,TName,0))&amp;"",E163&amp;""),E163&amp;""))</f>
        <v/>
      </c>
      <c r="K163" s="28">
        <f>IF(AND(A163="",B163="",C163="",F163=""),"",IF(A163="","Add a date",IF(A163&gt;AsOf,"After as-of date: not counted yet",IF(AND(B163&lt;&gt;"",COUNTIF(TName,B163)=0),"Task not on Tasks sheet",""))))</f>
        <v/>
      </c>
    </row>
    <row r="164">
      <c r="A164" s="6" t="n"/>
      <c r="B164" s="10" t="n"/>
      <c r="C164" s="10" t="n"/>
      <c r="D164" s="10" t="n"/>
      <c r="E164" s="10" t="n"/>
      <c r="F164" s="24" t="n"/>
      <c r="G164" s="10" t="n"/>
      <c r="H164" s="10" t="n"/>
      <c r="I164" s="11">
        <f>IF(AND(A164="",B164=""),"",IF(B164&lt;&gt;"",IFERROR(INDEX(TArea,MATCH(B164,TName,0))&amp;"",D164&amp;""),D164&amp;""))</f>
        <v/>
      </c>
      <c r="J164" s="11">
        <f>IF(AND(A164="",B164=""),"",IF(B164&lt;&gt;"",IFERROR(INDEX(TAsset,MATCH(B164,TName,0))&amp;"",E164&amp;""),E164&amp;""))</f>
        <v/>
      </c>
      <c r="K164" s="28">
        <f>IF(AND(A164="",B164="",C164="",F164=""),"",IF(A164="","Add a date",IF(A164&gt;AsOf,"After as-of date: not counted yet",IF(AND(B164&lt;&gt;"",COUNTIF(TName,B164)=0),"Task not on Tasks sheet",""))))</f>
        <v/>
      </c>
    </row>
    <row r="165">
      <c r="A165" s="6" t="n"/>
      <c r="B165" s="10" t="n"/>
      <c r="C165" s="10" t="n"/>
      <c r="D165" s="10" t="n"/>
      <c r="E165" s="10" t="n"/>
      <c r="F165" s="24" t="n"/>
      <c r="G165" s="10" t="n"/>
      <c r="H165" s="10" t="n"/>
      <c r="I165" s="11">
        <f>IF(AND(A165="",B165=""),"",IF(B165&lt;&gt;"",IFERROR(INDEX(TArea,MATCH(B165,TName,0))&amp;"",D165&amp;""),D165&amp;""))</f>
        <v/>
      </c>
      <c r="J165" s="11">
        <f>IF(AND(A165="",B165=""),"",IF(B165&lt;&gt;"",IFERROR(INDEX(TAsset,MATCH(B165,TName,0))&amp;"",E165&amp;""),E165&amp;""))</f>
        <v/>
      </c>
      <c r="K165" s="28">
        <f>IF(AND(A165="",B165="",C165="",F165=""),"",IF(A165="","Add a date",IF(A165&gt;AsOf,"After as-of date: not counted yet",IF(AND(B165&lt;&gt;"",COUNTIF(TName,B165)=0),"Task not on Tasks sheet",""))))</f>
        <v/>
      </c>
    </row>
    <row r="166">
      <c r="A166" s="6" t="n"/>
      <c r="B166" s="10" t="n"/>
      <c r="C166" s="10" t="n"/>
      <c r="D166" s="10" t="n"/>
      <c r="E166" s="10" t="n"/>
      <c r="F166" s="24" t="n"/>
      <c r="G166" s="10" t="n"/>
      <c r="H166" s="10" t="n"/>
      <c r="I166" s="11">
        <f>IF(AND(A166="",B166=""),"",IF(B166&lt;&gt;"",IFERROR(INDEX(TArea,MATCH(B166,TName,0))&amp;"",D166&amp;""),D166&amp;""))</f>
        <v/>
      </c>
      <c r="J166" s="11">
        <f>IF(AND(A166="",B166=""),"",IF(B166&lt;&gt;"",IFERROR(INDEX(TAsset,MATCH(B166,TName,0))&amp;"",E166&amp;""),E166&amp;""))</f>
        <v/>
      </c>
      <c r="K166" s="28">
        <f>IF(AND(A166="",B166="",C166="",F166=""),"",IF(A166="","Add a date",IF(A166&gt;AsOf,"After as-of date: not counted yet",IF(AND(B166&lt;&gt;"",COUNTIF(TName,B166)=0),"Task not on Tasks sheet",""))))</f>
        <v/>
      </c>
    </row>
    <row r="167">
      <c r="A167" s="6" t="n"/>
      <c r="B167" s="10" t="n"/>
      <c r="C167" s="10" t="n"/>
      <c r="D167" s="10" t="n"/>
      <c r="E167" s="10" t="n"/>
      <c r="F167" s="24" t="n"/>
      <c r="G167" s="10" t="n"/>
      <c r="H167" s="10" t="n"/>
      <c r="I167" s="11">
        <f>IF(AND(A167="",B167=""),"",IF(B167&lt;&gt;"",IFERROR(INDEX(TArea,MATCH(B167,TName,0))&amp;"",D167&amp;""),D167&amp;""))</f>
        <v/>
      </c>
      <c r="J167" s="11">
        <f>IF(AND(A167="",B167=""),"",IF(B167&lt;&gt;"",IFERROR(INDEX(TAsset,MATCH(B167,TName,0))&amp;"",E167&amp;""),E167&amp;""))</f>
        <v/>
      </c>
      <c r="K167" s="28">
        <f>IF(AND(A167="",B167="",C167="",F167=""),"",IF(A167="","Add a date",IF(A167&gt;AsOf,"After as-of date: not counted yet",IF(AND(B167&lt;&gt;"",COUNTIF(TName,B167)=0),"Task not on Tasks sheet",""))))</f>
        <v/>
      </c>
    </row>
    <row r="168">
      <c r="A168" s="6" t="n"/>
      <c r="B168" s="10" t="n"/>
      <c r="C168" s="10" t="n"/>
      <c r="D168" s="10" t="n"/>
      <c r="E168" s="10" t="n"/>
      <c r="F168" s="24" t="n"/>
      <c r="G168" s="10" t="n"/>
      <c r="H168" s="10" t="n"/>
      <c r="I168" s="11">
        <f>IF(AND(A168="",B168=""),"",IF(B168&lt;&gt;"",IFERROR(INDEX(TArea,MATCH(B168,TName,0))&amp;"",D168&amp;""),D168&amp;""))</f>
        <v/>
      </c>
      <c r="J168" s="11">
        <f>IF(AND(A168="",B168=""),"",IF(B168&lt;&gt;"",IFERROR(INDEX(TAsset,MATCH(B168,TName,0))&amp;"",E168&amp;""),E168&amp;""))</f>
        <v/>
      </c>
      <c r="K168" s="28">
        <f>IF(AND(A168="",B168="",C168="",F168=""),"",IF(A168="","Add a date",IF(A168&gt;AsOf,"After as-of date: not counted yet",IF(AND(B168&lt;&gt;"",COUNTIF(TName,B168)=0),"Task not on Tasks sheet",""))))</f>
        <v/>
      </c>
    </row>
    <row r="169">
      <c r="A169" s="6" t="n"/>
      <c r="B169" s="10" t="n"/>
      <c r="C169" s="10" t="n"/>
      <c r="D169" s="10" t="n"/>
      <c r="E169" s="10" t="n"/>
      <c r="F169" s="24" t="n"/>
      <c r="G169" s="10" t="n"/>
      <c r="H169" s="10" t="n"/>
      <c r="I169" s="11">
        <f>IF(AND(A169="",B169=""),"",IF(B169&lt;&gt;"",IFERROR(INDEX(TArea,MATCH(B169,TName,0))&amp;"",D169&amp;""),D169&amp;""))</f>
        <v/>
      </c>
      <c r="J169" s="11">
        <f>IF(AND(A169="",B169=""),"",IF(B169&lt;&gt;"",IFERROR(INDEX(TAsset,MATCH(B169,TName,0))&amp;"",E169&amp;""),E169&amp;""))</f>
        <v/>
      </c>
      <c r="K169" s="28">
        <f>IF(AND(A169="",B169="",C169="",F169=""),"",IF(A169="","Add a date",IF(A169&gt;AsOf,"After as-of date: not counted yet",IF(AND(B169&lt;&gt;"",COUNTIF(TName,B169)=0),"Task not on Tasks sheet",""))))</f>
        <v/>
      </c>
    </row>
    <row r="170">
      <c r="A170" s="6" t="n"/>
      <c r="B170" s="10" t="n"/>
      <c r="C170" s="10" t="n"/>
      <c r="D170" s="10" t="n"/>
      <c r="E170" s="10" t="n"/>
      <c r="F170" s="24" t="n"/>
      <c r="G170" s="10" t="n"/>
      <c r="H170" s="10" t="n"/>
      <c r="I170" s="11">
        <f>IF(AND(A170="",B170=""),"",IF(B170&lt;&gt;"",IFERROR(INDEX(TArea,MATCH(B170,TName,0))&amp;"",D170&amp;""),D170&amp;""))</f>
        <v/>
      </c>
      <c r="J170" s="11">
        <f>IF(AND(A170="",B170=""),"",IF(B170&lt;&gt;"",IFERROR(INDEX(TAsset,MATCH(B170,TName,0))&amp;"",E170&amp;""),E170&amp;""))</f>
        <v/>
      </c>
      <c r="K170" s="28">
        <f>IF(AND(A170="",B170="",C170="",F170=""),"",IF(A170="","Add a date",IF(A170&gt;AsOf,"After as-of date: not counted yet",IF(AND(B170&lt;&gt;"",COUNTIF(TName,B170)=0),"Task not on Tasks sheet",""))))</f>
        <v/>
      </c>
    </row>
    <row r="171">
      <c r="A171" s="6" t="n"/>
      <c r="B171" s="10" t="n"/>
      <c r="C171" s="10" t="n"/>
      <c r="D171" s="10" t="n"/>
      <c r="E171" s="10" t="n"/>
      <c r="F171" s="24" t="n"/>
      <c r="G171" s="10" t="n"/>
      <c r="H171" s="10" t="n"/>
      <c r="I171" s="11">
        <f>IF(AND(A171="",B171=""),"",IF(B171&lt;&gt;"",IFERROR(INDEX(TArea,MATCH(B171,TName,0))&amp;"",D171&amp;""),D171&amp;""))</f>
        <v/>
      </c>
      <c r="J171" s="11">
        <f>IF(AND(A171="",B171=""),"",IF(B171&lt;&gt;"",IFERROR(INDEX(TAsset,MATCH(B171,TName,0))&amp;"",E171&amp;""),E171&amp;""))</f>
        <v/>
      </c>
      <c r="K171" s="28">
        <f>IF(AND(A171="",B171="",C171="",F171=""),"",IF(A171="","Add a date",IF(A171&gt;AsOf,"After as-of date: not counted yet",IF(AND(B171&lt;&gt;"",COUNTIF(TName,B171)=0),"Task not on Tasks sheet",""))))</f>
        <v/>
      </c>
    </row>
    <row r="172">
      <c r="A172" s="6" t="n"/>
      <c r="B172" s="10" t="n"/>
      <c r="C172" s="10" t="n"/>
      <c r="D172" s="10" t="n"/>
      <c r="E172" s="10" t="n"/>
      <c r="F172" s="24" t="n"/>
      <c r="G172" s="10" t="n"/>
      <c r="H172" s="10" t="n"/>
      <c r="I172" s="11">
        <f>IF(AND(A172="",B172=""),"",IF(B172&lt;&gt;"",IFERROR(INDEX(TArea,MATCH(B172,TName,0))&amp;"",D172&amp;""),D172&amp;""))</f>
        <v/>
      </c>
      <c r="J172" s="11">
        <f>IF(AND(A172="",B172=""),"",IF(B172&lt;&gt;"",IFERROR(INDEX(TAsset,MATCH(B172,TName,0))&amp;"",E172&amp;""),E172&amp;""))</f>
        <v/>
      </c>
      <c r="K172" s="28">
        <f>IF(AND(A172="",B172="",C172="",F172=""),"",IF(A172="","Add a date",IF(A172&gt;AsOf,"After as-of date: not counted yet",IF(AND(B172&lt;&gt;"",COUNTIF(TName,B172)=0),"Task not on Tasks sheet",""))))</f>
        <v/>
      </c>
    </row>
    <row r="173">
      <c r="A173" s="6" t="n"/>
      <c r="B173" s="10" t="n"/>
      <c r="C173" s="10" t="n"/>
      <c r="D173" s="10" t="n"/>
      <c r="E173" s="10" t="n"/>
      <c r="F173" s="24" t="n"/>
      <c r="G173" s="10" t="n"/>
      <c r="H173" s="10" t="n"/>
      <c r="I173" s="11">
        <f>IF(AND(A173="",B173=""),"",IF(B173&lt;&gt;"",IFERROR(INDEX(TArea,MATCH(B173,TName,0))&amp;"",D173&amp;""),D173&amp;""))</f>
        <v/>
      </c>
      <c r="J173" s="11">
        <f>IF(AND(A173="",B173=""),"",IF(B173&lt;&gt;"",IFERROR(INDEX(TAsset,MATCH(B173,TName,0))&amp;"",E173&amp;""),E173&amp;""))</f>
        <v/>
      </c>
      <c r="K173" s="28">
        <f>IF(AND(A173="",B173="",C173="",F173=""),"",IF(A173="","Add a date",IF(A173&gt;AsOf,"After as-of date: not counted yet",IF(AND(B173&lt;&gt;"",COUNTIF(TName,B173)=0),"Task not on Tasks sheet",""))))</f>
        <v/>
      </c>
    </row>
    <row r="174">
      <c r="A174" s="6" t="n"/>
      <c r="B174" s="10" t="n"/>
      <c r="C174" s="10" t="n"/>
      <c r="D174" s="10" t="n"/>
      <c r="E174" s="10" t="n"/>
      <c r="F174" s="24" t="n"/>
      <c r="G174" s="10" t="n"/>
      <c r="H174" s="10" t="n"/>
      <c r="I174" s="11">
        <f>IF(AND(A174="",B174=""),"",IF(B174&lt;&gt;"",IFERROR(INDEX(TArea,MATCH(B174,TName,0))&amp;"",D174&amp;""),D174&amp;""))</f>
        <v/>
      </c>
      <c r="J174" s="11">
        <f>IF(AND(A174="",B174=""),"",IF(B174&lt;&gt;"",IFERROR(INDEX(TAsset,MATCH(B174,TName,0))&amp;"",E174&amp;""),E174&amp;""))</f>
        <v/>
      </c>
      <c r="K174" s="28">
        <f>IF(AND(A174="",B174="",C174="",F174=""),"",IF(A174="","Add a date",IF(A174&gt;AsOf,"After as-of date: not counted yet",IF(AND(B174&lt;&gt;"",COUNTIF(TName,B174)=0),"Task not on Tasks sheet",""))))</f>
        <v/>
      </c>
    </row>
    <row r="175">
      <c r="A175" s="6" t="n"/>
      <c r="B175" s="10" t="n"/>
      <c r="C175" s="10" t="n"/>
      <c r="D175" s="10" t="n"/>
      <c r="E175" s="10" t="n"/>
      <c r="F175" s="24" t="n"/>
      <c r="G175" s="10" t="n"/>
      <c r="H175" s="10" t="n"/>
      <c r="I175" s="11">
        <f>IF(AND(A175="",B175=""),"",IF(B175&lt;&gt;"",IFERROR(INDEX(TArea,MATCH(B175,TName,0))&amp;"",D175&amp;""),D175&amp;""))</f>
        <v/>
      </c>
      <c r="J175" s="11">
        <f>IF(AND(A175="",B175=""),"",IF(B175&lt;&gt;"",IFERROR(INDEX(TAsset,MATCH(B175,TName,0))&amp;"",E175&amp;""),E175&amp;""))</f>
        <v/>
      </c>
      <c r="K175" s="28">
        <f>IF(AND(A175="",B175="",C175="",F175=""),"",IF(A175="","Add a date",IF(A175&gt;AsOf,"After as-of date: not counted yet",IF(AND(B175&lt;&gt;"",COUNTIF(TName,B175)=0),"Task not on Tasks sheet",""))))</f>
        <v/>
      </c>
    </row>
    <row r="176">
      <c r="A176" s="6" t="n"/>
      <c r="B176" s="10" t="n"/>
      <c r="C176" s="10" t="n"/>
      <c r="D176" s="10" t="n"/>
      <c r="E176" s="10" t="n"/>
      <c r="F176" s="24" t="n"/>
      <c r="G176" s="10" t="n"/>
      <c r="H176" s="10" t="n"/>
      <c r="I176" s="11">
        <f>IF(AND(A176="",B176=""),"",IF(B176&lt;&gt;"",IFERROR(INDEX(TArea,MATCH(B176,TName,0))&amp;"",D176&amp;""),D176&amp;""))</f>
        <v/>
      </c>
      <c r="J176" s="11">
        <f>IF(AND(A176="",B176=""),"",IF(B176&lt;&gt;"",IFERROR(INDEX(TAsset,MATCH(B176,TName,0))&amp;"",E176&amp;""),E176&amp;""))</f>
        <v/>
      </c>
      <c r="K176" s="28">
        <f>IF(AND(A176="",B176="",C176="",F176=""),"",IF(A176="","Add a date",IF(A176&gt;AsOf,"After as-of date: not counted yet",IF(AND(B176&lt;&gt;"",COUNTIF(TName,B176)=0),"Task not on Tasks sheet",""))))</f>
        <v/>
      </c>
    </row>
    <row r="177">
      <c r="A177" s="6" t="n"/>
      <c r="B177" s="10" t="n"/>
      <c r="C177" s="10" t="n"/>
      <c r="D177" s="10" t="n"/>
      <c r="E177" s="10" t="n"/>
      <c r="F177" s="24" t="n"/>
      <c r="G177" s="10" t="n"/>
      <c r="H177" s="10" t="n"/>
      <c r="I177" s="11">
        <f>IF(AND(A177="",B177=""),"",IF(B177&lt;&gt;"",IFERROR(INDEX(TArea,MATCH(B177,TName,0))&amp;"",D177&amp;""),D177&amp;""))</f>
        <v/>
      </c>
      <c r="J177" s="11">
        <f>IF(AND(A177="",B177=""),"",IF(B177&lt;&gt;"",IFERROR(INDEX(TAsset,MATCH(B177,TName,0))&amp;"",E177&amp;""),E177&amp;""))</f>
        <v/>
      </c>
      <c r="K177" s="28">
        <f>IF(AND(A177="",B177="",C177="",F177=""),"",IF(A177="","Add a date",IF(A177&gt;AsOf,"After as-of date: not counted yet",IF(AND(B177&lt;&gt;"",COUNTIF(TName,B177)=0),"Task not on Tasks sheet",""))))</f>
        <v/>
      </c>
    </row>
    <row r="178">
      <c r="A178" s="6" t="n"/>
      <c r="B178" s="10" t="n"/>
      <c r="C178" s="10" t="n"/>
      <c r="D178" s="10" t="n"/>
      <c r="E178" s="10" t="n"/>
      <c r="F178" s="24" t="n"/>
      <c r="G178" s="10" t="n"/>
      <c r="H178" s="10" t="n"/>
      <c r="I178" s="11">
        <f>IF(AND(A178="",B178=""),"",IF(B178&lt;&gt;"",IFERROR(INDEX(TArea,MATCH(B178,TName,0))&amp;"",D178&amp;""),D178&amp;""))</f>
        <v/>
      </c>
      <c r="J178" s="11">
        <f>IF(AND(A178="",B178=""),"",IF(B178&lt;&gt;"",IFERROR(INDEX(TAsset,MATCH(B178,TName,0))&amp;"",E178&amp;""),E178&amp;""))</f>
        <v/>
      </c>
      <c r="K178" s="28">
        <f>IF(AND(A178="",B178="",C178="",F178=""),"",IF(A178="","Add a date",IF(A178&gt;AsOf,"After as-of date: not counted yet",IF(AND(B178&lt;&gt;"",COUNTIF(TName,B178)=0),"Task not on Tasks sheet",""))))</f>
        <v/>
      </c>
    </row>
    <row r="179">
      <c r="A179" s="6" t="n"/>
      <c r="B179" s="10" t="n"/>
      <c r="C179" s="10" t="n"/>
      <c r="D179" s="10" t="n"/>
      <c r="E179" s="10" t="n"/>
      <c r="F179" s="24" t="n"/>
      <c r="G179" s="10" t="n"/>
      <c r="H179" s="10" t="n"/>
      <c r="I179" s="11">
        <f>IF(AND(A179="",B179=""),"",IF(B179&lt;&gt;"",IFERROR(INDEX(TArea,MATCH(B179,TName,0))&amp;"",D179&amp;""),D179&amp;""))</f>
        <v/>
      </c>
      <c r="J179" s="11">
        <f>IF(AND(A179="",B179=""),"",IF(B179&lt;&gt;"",IFERROR(INDEX(TAsset,MATCH(B179,TName,0))&amp;"",E179&amp;""),E179&amp;""))</f>
        <v/>
      </c>
      <c r="K179" s="28">
        <f>IF(AND(A179="",B179="",C179="",F179=""),"",IF(A179="","Add a date",IF(A179&gt;AsOf,"After as-of date: not counted yet",IF(AND(B179&lt;&gt;"",COUNTIF(TName,B179)=0),"Task not on Tasks sheet",""))))</f>
        <v/>
      </c>
    </row>
    <row r="180">
      <c r="A180" s="6" t="n"/>
      <c r="B180" s="10" t="n"/>
      <c r="C180" s="10" t="n"/>
      <c r="D180" s="10" t="n"/>
      <c r="E180" s="10" t="n"/>
      <c r="F180" s="24" t="n"/>
      <c r="G180" s="10" t="n"/>
      <c r="H180" s="10" t="n"/>
      <c r="I180" s="11">
        <f>IF(AND(A180="",B180=""),"",IF(B180&lt;&gt;"",IFERROR(INDEX(TArea,MATCH(B180,TName,0))&amp;"",D180&amp;""),D180&amp;""))</f>
        <v/>
      </c>
      <c r="J180" s="11">
        <f>IF(AND(A180="",B180=""),"",IF(B180&lt;&gt;"",IFERROR(INDEX(TAsset,MATCH(B180,TName,0))&amp;"",E180&amp;""),E180&amp;""))</f>
        <v/>
      </c>
      <c r="K180" s="28">
        <f>IF(AND(A180="",B180="",C180="",F180=""),"",IF(A180="","Add a date",IF(A180&gt;AsOf,"After as-of date: not counted yet",IF(AND(B180&lt;&gt;"",COUNTIF(TName,B180)=0),"Task not on Tasks sheet",""))))</f>
        <v/>
      </c>
    </row>
    <row r="181">
      <c r="A181" s="6" t="n"/>
      <c r="B181" s="10" t="n"/>
      <c r="C181" s="10" t="n"/>
      <c r="D181" s="10" t="n"/>
      <c r="E181" s="10" t="n"/>
      <c r="F181" s="24" t="n"/>
      <c r="G181" s="10" t="n"/>
      <c r="H181" s="10" t="n"/>
      <c r="I181" s="11">
        <f>IF(AND(A181="",B181=""),"",IF(B181&lt;&gt;"",IFERROR(INDEX(TArea,MATCH(B181,TName,0))&amp;"",D181&amp;""),D181&amp;""))</f>
        <v/>
      </c>
      <c r="J181" s="11">
        <f>IF(AND(A181="",B181=""),"",IF(B181&lt;&gt;"",IFERROR(INDEX(TAsset,MATCH(B181,TName,0))&amp;"",E181&amp;""),E181&amp;""))</f>
        <v/>
      </c>
      <c r="K181" s="28">
        <f>IF(AND(A181="",B181="",C181="",F181=""),"",IF(A181="","Add a date",IF(A181&gt;AsOf,"After as-of date: not counted yet",IF(AND(B181&lt;&gt;"",COUNTIF(TName,B181)=0),"Task not on Tasks sheet",""))))</f>
        <v/>
      </c>
    </row>
    <row r="182">
      <c r="A182" s="6" t="n"/>
      <c r="B182" s="10" t="n"/>
      <c r="C182" s="10" t="n"/>
      <c r="D182" s="10" t="n"/>
      <c r="E182" s="10" t="n"/>
      <c r="F182" s="24" t="n"/>
      <c r="G182" s="10" t="n"/>
      <c r="H182" s="10" t="n"/>
      <c r="I182" s="11">
        <f>IF(AND(A182="",B182=""),"",IF(B182&lt;&gt;"",IFERROR(INDEX(TArea,MATCH(B182,TName,0))&amp;"",D182&amp;""),D182&amp;""))</f>
        <v/>
      </c>
      <c r="J182" s="11">
        <f>IF(AND(A182="",B182=""),"",IF(B182&lt;&gt;"",IFERROR(INDEX(TAsset,MATCH(B182,TName,0))&amp;"",E182&amp;""),E182&amp;""))</f>
        <v/>
      </c>
      <c r="K182" s="28">
        <f>IF(AND(A182="",B182="",C182="",F182=""),"",IF(A182="","Add a date",IF(A182&gt;AsOf,"After as-of date: not counted yet",IF(AND(B182&lt;&gt;"",COUNTIF(TName,B182)=0),"Task not on Tasks sheet",""))))</f>
        <v/>
      </c>
    </row>
    <row r="183">
      <c r="A183" s="6" t="n"/>
      <c r="B183" s="10" t="n"/>
      <c r="C183" s="10" t="n"/>
      <c r="D183" s="10" t="n"/>
      <c r="E183" s="10" t="n"/>
      <c r="F183" s="24" t="n"/>
      <c r="G183" s="10" t="n"/>
      <c r="H183" s="10" t="n"/>
      <c r="I183" s="11">
        <f>IF(AND(A183="",B183=""),"",IF(B183&lt;&gt;"",IFERROR(INDEX(TArea,MATCH(B183,TName,0))&amp;"",D183&amp;""),D183&amp;""))</f>
        <v/>
      </c>
      <c r="J183" s="11">
        <f>IF(AND(A183="",B183=""),"",IF(B183&lt;&gt;"",IFERROR(INDEX(TAsset,MATCH(B183,TName,0))&amp;"",E183&amp;""),E183&amp;""))</f>
        <v/>
      </c>
      <c r="K183" s="28">
        <f>IF(AND(A183="",B183="",C183="",F183=""),"",IF(A183="","Add a date",IF(A183&gt;AsOf,"After as-of date: not counted yet",IF(AND(B183&lt;&gt;"",COUNTIF(TName,B183)=0),"Task not on Tasks sheet",""))))</f>
        <v/>
      </c>
    </row>
    <row r="184">
      <c r="A184" s="6" t="n"/>
      <c r="B184" s="10" t="n"/>
      <c r="C184" s="10" t="n"/>
      <c r="D184" s="10" t="n"/>
      <c r="E184" s="10" t="n"/>
      <c r="F184" s="24" t="n"/>
      <c r="G184" s="10" t="n"/>
      <c r="H184" s="10" t="n"/>
      <c r="I184" s="11">
        <f>IF(AND(A184="",B184=""),"",IF(B184&lt;&gt;"",IFERROR(INDEX(TArea,MATCH(B184,TName,0))&amp;"",D184&amp;""),D184&amp;""))</f>
        <v/>
      </c>
      <c r="J184" s="11">
        <f>IF(AND(A184="",B184=""),"",IF(B184&lt;&gt;"",IFERROR(INDEX(TAsset,MATCH(B184,TName,0))&amp;"",E184&amp;""),E184&amp;""))</f>
        <v/>
      </c>
      <c r="K184" s="28">
        <f>IF(AND(A184="",B184="",C184="",F184=""),"",IF(A184="","Add a date",IF(A184&gt;AsOf,"After as-of date: not counted yet",IF(AND(B184&lt;&gt;"",COUNTIF(TName,B184)=0),"Task not on Tasks sheet",""))))</f>
        <v/>
      </c>
    </row>
    <row r="185">
      <c r="A185" s="6" t="n"/>
      <c r="B185" s="10" t="n"/>
      <c r="C185" s="10" t="n"/>
      <c r="D185" s="10" t="n"/>
      <c r="E185" s="10" t="n"/>
      <c r="F185" s="24" t="n"/>
      <c r="G185" s="10" t="n"/>
      <c r="H185" s="10" t="n"/>
      <c r="I185" s="11">
        <f>IF(AND(A185="",B185=""),"",IF(B185&lt;&gt;"",IFERROR(INDEX(TArea,MATCH(B185,TName,0))&amp;"",D185&amp;""),D185&amp;""))</f>
        <v/>
      </c>
      <c r="J185" s="11">
        <f>IF(AND(A185="",B185=""),"",IF(B185&lt;&gt;"",IFERROR(INDEX(TAsset,MATCH(B185,TName,0))&amp;"",E185&amp;""),E185&amp;""))</f>
        <v/>
      </c>
      <c r="K185" s="28">
        <f>IF(AND(A185="",B185="",C185="",F185=""),"",IF(A185="","Add a date",IF(A185&gt;AsOf,"After as-of date: not counted yet",IF(AND(B185&lt;&gt;"",COUNTIF(TName,B185)=0),"Task not on Tasks sheet",""))))</f>
        <v/>
      </c>
    </row>
    <row r="186">
      <c r="A186" s="6" t="n"/>
      <c r="B186" s="10" t="n"/>
      <c r="C186" s="10" t="n"/>
      <c r="D186" s="10" t="n"/>
      <c r="E186" s="10" t="n"/>
      <c r="F186" s="24" t="n"/>
      <c r="G186" s="10" t="n"/>
      <c r="H186" s="10" t="n"/>
      <c r="I186" s="11">
        <f>IF(AND(A186="",B186=""),"",IF(B186&lt;&gt;"",IFERROR(INDEX(TArea,MATCH(B186,TName,0))&amp;"",D186&amp;""),D186&amp;""))</f>
        <v/>
      </c>
      <c r="J186" s="11">
        <f>IF(AND(A186="",B186=""),"",IF(B186&lt;&gt;"",IFERROR(INDEX(TAsset,MATCH(B186,TName,0))&amp;"",E186&amp;""),E186&amp;""))</f>
        <v/>
      </c>
      <c r="K186" s="28">
        <f>IF(AND(A186="",B186="",C186="",F186=""),"",IF(A186="","Add a date",IF(A186&gt;AsOf,"After as-of date: not counted yet",IF(AND(B186&lt;&gt;"",COUNTIF(TName,B186)=0),"Task not on Tasks sheet",""))))</f>
        <v/>
      </c>
    </row>
    <row r="187">
      <c r="A187" s="6" t="n"/>
      <c r="B187" s="10" t="n"/>
      <c r="C187" s="10" t="n"/>
      <c r="D187" s="10" t="n"/>
      <c r="E187" s="10" t="n"/>
      <c r="F187" s="24" t="n"/>
      <c r="G187" s="10" t="n"/>
      <c r="H187" s="10" t="n"/>
      <c r="I187" s="11">
        <f>IF(AND(A187="",B187=""),"",IF(B187&lt;&gt;"",IFERROR(INDEX(TArea,MATCH(B187,TName,0))&amp;"",D187&amp;""),D187&amp;""))</f>
        <v/>
      </c>
      <c r="J187" s="11">
        <f>IF(AND(A187="",B187=""),"",IF(B187&lt;&gt;"",IFERROR(INDEX(TAsset,MATCH(B187,TName,0))&amp;"",E187&amp;""),E187&amp;""))</f>
        <v/>
      </c>
      <c r="K187" s="28">
        <f>IF(AND(A187="",B187="",C187="",F187=""),"",IF(A187="","Add a date",IF(A187&gt;AsOf,"After as-of date: not counted yet",IF(AND(B187&lt;&gt;"",COUNTIF(TName,B187)=0),"Task not on Tasks sheet",""))))</f>
        <v/>
      </c>
    </row>
    <row r="188">
      <c r="A188" s="6" t="n"/>
      <c r="B188" s="10" t="n"/>
      <c r="C188" s="10" t="n"/>
      <c r="D188" s="10" t="n"/>
      <c r="E188" s="10" t="n"/>
      <c r="F188" s="24" t="n"/>
      <c r="G188" s="10" t="n"/>
      <c r="H188" s="10" t="n"/>
      <c r="I188" s="11">
        <f>IF(AND(A188="",B188=""),"",IF(B188&lt;&gt;"",IFERROR(INDEX(TArea,MATCH(B188,TName,0))&amp;"",D188&amp;""),D188&amp;""))</f>
        <v/>
      </c>
      <c r="J188" s="11">
        <f>IF(AND(A188="",B188=""),"",IF(B188&lt;&gt;"",IFERROR(INDEX(TAsset,MATCH(B188,TName,0))&amp;"",E188&amp;""),E188&amp;""))</f>
        <v/>
      </c>
      <c r="K188" s="28">
        <f>IF(AND(A188="",B188="",C188="",F188=""),"",IF(A188="","Add a date",IF(A188&gt;AsOf,"After as-of date: not counted yet",IF(AND(B188&lt;&gt;"",COUNTIF(TName,B188)=0),"Task not on Tasks sheet",""))))</f>
        <v/>
      </c>
    </row>
    <row r="189">
      <c r="A189" s="6" t="n"/>
      <c r="B189" s="10" t="n"/>
      <c r="C189" s="10" t="n"/>
      <c r="D189" s="10" t="n"/>
      <c r="E189" s="10" t="n"/>
      <c r="F189" s="24" t="n"/>
      <c r="G189" s="10" t="n"/>
      <c r="H189" s="10" t="n"/>
      <c r="I189" s="11">
        <f>IF(AND(A189="",B189=""),"",IF(B189&lt;&gt;"",IFERROR(INDEX(TArea,MATCH(B189,TName,0))&amp;"",D189&amp;""),D189&amp;""))</f>
        <v/>
      </c>
      <c r="J189" s="11">
        <f>IF(AND(A189="",B189=""),"",IF(B189&lt;&gt;"",IFERROR(INDEX(TAsset,MATCH(B189,TName,0))&amp;"",E189&amp;""),E189&amp;""))</f>
        <v/>
      </c>
      <c r="K189" s="28">
        <f>IF(AND(A189="",B189="",C189="",F189=""),"",IF(A189="","Add a date",IF(A189&gt;AsOf,"After as-of date: not counted yet",IF(AND(B189&lt;&gt;"",COUNTIF(TName,B189)=0),"Task not on Tasks sheet",""))))</f>
        <v/>
      </c>
    </row>
    <row r="190">
      <c r="A190" s="6" t="n"/>
      <c r="B190" s="10" t="n"/>
      <c r="C190" s="10" t="n"/>
      <c r="D190" s="10" t="n"/>
      <c r="E190" s="10" t="n"/>
      <c r="F190" s="24" t="n"/>
      <c r="G190" s="10" t="n"/>
      <c r="H190" s="10" t="n"/>
      <c r="I190" s="11">
        <f>IF(AND(A190="",B190=""),"",IF(B190&lt;&gt;"",IFERROR(INDEX(TArea,MATCH(B190,TName,0))&amp;"",D190&amp;""),D190&amp;""))</f>
        <v/>
      </c>
      <c r="J190" s="11">
        <f>IF(AND(A190="",B190=""),"",IF(B190&lt;&gt;"",IFERROR(INDEX(TAsset,MATCH(B190,TName,0))&amp;"",E190&amp;""),E190&amp;""))</f>
        <v/>
      </c>
      <c r="K190" s="28">
        <f>IF(AND(A190="",B190="",C190="",F190=""),"",IF(A190="","Add a date",IF(A190&gt;AsOf,"After as-of date: not counted yet",IF(AND(B190&lt;&gt;"",COUNTIF(TName,B190)=0),"Task not on Tasks sheet",""))))</f>
        <v/>
      </c>
    </row>
    <row r="191">
      <c r="A191" s="6" t="n"/>
      <c r="B191" s="10" t="n"/>
      <c r="C191" s="10" t="n"/>
      <c r="D191" s="10" t="n"/>
      <c r="E191" s="10" t="n"/>
      <c r="F191" s="24" t="n"/>
      <c r="G191" s="10" t="n"/>
      <c r="H191" s="10" t="n"/>
      <c r="I191" s="11">
        <f>IF(AND(A191="",B191=""),"",IF(B191&lt;&gt;"",IFERROR(INDEX(TArea,MATCH(B191,TName,0))&amp;"",D191&amp;""),D191&amp;""))</f>
        <v/>
      </c>
      <c r="J191" s="11">
        <f>IF(AND(A191="",B191=""),"",IF(B191&lt;&gt;"",IFERROR(INDEX(TAsset,MATCH(B191,TName,0))&amp;"",E191&amp;""),E191&amp;""))</f>
        <v/>
      </c>
      <c r="K191" s="28">
        <f>IF(AND(A191="",B191="",C191="",F191=""),"",IF(A191="","Add a date",IF(A191&gt;AsOf,"After as-of date: not counted yet",IF(AND(B191&lt;&gt;"",COUNTIF(TName,B191)=0),"Task not on Tasks sheet",""))))</f>
        <v/>
      </c>
    </row>
    <row r="192">
      <c r="A192" s="6" t="n"/>
      <c r="B192" s="10" t="n"/>
      <c r="C192" s="10" t="n"/>
      <c r="D192" s="10" t="n"/>
      <c r="E192" s="10" t="n"/>
      <c r="F192" s="24" t="n"/>
      <c r="G192" s="10" t="n"/>
      <c r="H192" s="10" t="n"/>
      <c r="I192" s="11">
        <f>IF(AND(A192="",B192=""),"",IF(B192&lt;&gt;"",IFERROR(INDEX(TArea,MATCH(B192,TName,0))&amp;"",D192&amp;""),D192&amp;""))</f>
        <v/>
      </c>
      <c r="J192" s="11">
        <f>IF(AND(A192="",B192=""),"",IF(B192&lt;&gt;"",IFERROR(INDEX(TAsset,MATCH(B192,TName,0))&amp;"",E192&amp;""),E192&amp;""))</f>
        <v/>
      </c>
      <c r="K192" s="28">
        <f>IF(AND(A192="",B192="",C192="",F192=""),"",IF(A192="","Add a date",IF(A192&gt;AsOf,"After as-of date: not counted yet",IF(AND(B192&lt;&gt;"",COUNTIF(TName,B192)=0),"Task not on Tasks sheet",""))))</f>
        <v/>
      </c>
    </row>
    <row r="193">
      <c r="A193" s="6" t="n"/>
      <c r="B193" s="10" t="n"/>
      <c r="C193" s="10" t="n"/>
      <c r="D193" s="10" t="n"/>
      <c r="E193" s="10" t="n"/>
      <c r="F193" s="24" t="n"/>
      <c r="G193" s="10" t="n"/>
      <c r="H193" s="10" t="n"/>
      <c r="I193" s="11">
        <f>IF(AND(A193="",B193=""),"",IF(B193&lt;&gt;"",IFERROR(INDEX(TArea,MATCH(B193,TName,0))&amp;"",D193&amp;""),D193&amp;""))</f>
        <v/>
      </c>
      <c r="J193" s="11">
        <f>IF(AND(A193="",B193=""),"",IF(B193&lt;&gt;"",IFERROR(INDEX(TAsset,MATCH(B193,TName,0))&amp;"",E193&amp;""),E193&amp;""))</f>
        <v/>
      </c>
      <c r="K193" s="28">
        <f>IF(AND(A193="",B193="",C193="",F193=""),"",IF(A193="","Add a date",IF(A193&gt;AsOf,"After as-of date: not counted yet",IF(AND(B193&lt;&gt;"",COUNTIF(TName,B193)=0),"Task not on Tasks sheet",""))))</f>
        <v/>
      </c>
    </row>
    <row r="194">
      <c r="A194" s="6" t="n"/>
      <c r="B194" s="10" t="n"/>
      <c r="C194" s="10" t="n"/>
      <c r="D194" s="10" t="n"/>
      <c r="E194" s="10" t="n"/>
      <c r="F194" s="24" t="n"/>
      <c r="G194" s="10" t="n"/>
      <c r="H194" s="10" t="n"/>
      <c r="I194" s="11">
        <f>IF(AND(A194="",B194=""),"",IF(B194&lt;&gt;"",IFERROR(INDEX(TArea,MATCH(B194,TName,0))&amp;"",D194&amp;""),D194&amp;""))</f>
        <v/>
      </c>
      <c r="J194" s="11">
        <f>IF(AND(A194="",B194=""),"",IF(B194&lt;&gt;"",IFERROR(INDEX(TAsset,MATCH(B194,TName,0))&amp;"",E194&amp;""),E194&amp;""))</f>
        <v/>
      </c>
      <c r="K194" s="28">
        <f>IF(AND(A194="",B194="",C194="",F194=""),"",IF(A194="","Add a date",IF(A194&gt;AsOf,"After as-of date: not counted yet",IF(AND(B194&lt;&gt;"",COUNTIF(TName,B194)=0),"Task not on Tasks sheet",""))))</f>
        <v/>
      </c>
    </row>
    <row r="195">
      <c r="A195" s="6" t="n"/>
      <c r="B195" s="10" t="n"/>
      <c r="C195" s="10" t="n"/>
      <c r="D195" s="10" t="n"/>
      <c r="E195" s="10" t="n"/>
      <c r="F195" s="24" t="n"/>
      <c r="G195" s="10" t="n"/>
      <c r="H195" s="10" t="n"/>
      <c r="I195" s="11">
        <f>IF(AND(A195="",B195=""),"",IF(B195&lt;&gt;"",IFERROR(INDEX(TArea,MATCH(B195,TName,0))&amp;"",D195&amp;""),D195&amp;""))</f>
        <v/>
      </c>
      <c r="J195" s="11">
        <f>IF(AND(A195="",B195=""),"",IF(B195&lt;&gt;"",IFERROR(INDEX(TAsset,MATCH(B195,TName,0))&amp;"",E195&amp;""),E195&amp;""))</f>
        <v/>
      </c>
      <c r="K195" s="28">
        <f>IF(AND(A195="",B195="",C195="",F195=""),"",IF(A195="","Add a date",IF(A195&gt;AsOf,"After as-of date: not counted yet",IF(AND(B195&lt;&gt;"",COUNTIF(TName,B195)=0),"Task not on Tasks sheet",""))))</f>
        <v/>
      </c>
    </row>
    <row r="196">
      <c r="A196" s="6" t="n"/>
      <c r="B196" s="10" t="n"/>
      <c r="C196" s="10" t="n"/>
      <c r="D196" s="10" t="n"/>
      <c r="E196" s="10" t="n"/>
      <c r="F196" s="24" t="n"/>
      <c r="G196" s="10" t="n"/>
      <c r="H196" s="10" t="n"/>
      <c r="I196" s="11">
        <f>IF(AND(A196="",B196=""),"",IF(B196&lt;&gt;"",IFERROR(INDEX(TArea,MATCH(B196,TName,0))&amp;"",D196&amp;""),D196&amp;""))</f>
        <v/>
      </c>
      <c r="J196" s="11">
        <f>IF(AND(A196="",B196=""),"",IF(B196&lt;&gt;"",IFERROR(INDEX(TAsset,MATCH(B196,TName,0))&amp;"",E196&amp;""),E196&amp;""))</f>
        <v/>
      </c>
      <c r="K196" s="28">
        <f>IF(AND(A196="",B196="",C196="",F196=""),"",IF(A196="","Add a date",IF(A196&gt;AsOf,"After as-of date: not counted yet",IF(AND(B196&lt;&gt;"",COUNTIF(TName,B196)=0),"Task not on Tasks sheet",""))))</f>
        <v/>
      </c>
    </row>
    <row r="197">
      <c r="A197" s="6" t="n"/>
      <c r="B197" s="10" t="n"/>
      <c r="C197" s="10" t="n"/>
      <c r="D197" s="10" t="n"/>
      <c r="E197" s="10" t="n"/>
      <c r="F197" s="24" t="n"/>
      <c r="G197" s="10" t="n"/>
      <c r="H197" s="10" t="n"/>
      <c r="I197" s="11">
        <f>IF(AND(A197="",B197=""),"",IF(B197&lt;&gt;"",IFERROR(INDEX(TArea,MATCH(B197,TName,0))&amp;"",D197&amp;""),D197&amp;""))</f>
        <v/>
      </c>
      <c r="J197" s="11">
        <f>IF(AND(A197="",B197=""),"",IF(B197&lt;&gt;"",IFERROR(INDEX(TAsset,MATCH(B197,TName,0))&amp;"",E197&amp;""),E197&amp;""))</f>
        <v/>
      </c>
      <c r="K197" s="28">
        <f>IF(AND(A197="",B197="",C197="",F197=""),"",IF(A197="","Add a date",IF(A197&gt;AsOf,"After as-of date: not counted yet",IF(AND(B197&lt;&gt;"",COUNTIF(TName,B197)=0),"Task not on Tasks sheet",""))))</f>
        <v/>
      </c>
    </row>
    <row r="198">
      <c r="A198" s="6" t="n"/>
      <c r="B198" s="10" t="n"/>
      <c r="C198" s="10" t="n"/>
      <c r="D198" s="10" t="n"/>
      <c r="E198" s="10" t="n"/>
      <c r="F198" s="24" t="n"/>
      <c r="G198" s="10" t="n"/>
      <c r="H198" s="10" t="n"/>
      <c r="I198" s="11">
        <f>IF(AND(A198="",B198=""),"",IF(B198&lt;&gt;"",IFERROR(INDEX(TArea,MATCH(B198,TName,0))&amp;"",D198&amp;""),D198&amp;""))</f>
        <v/>
      </c>
      <c r="J198" s="11">
        <f>IF(AND(A198="",B198=""),"",IF(B198&lt;&gt;"",IFERROR(INDEX(TAsset,MATCH(B198,TName,0))&amp;"",E198&amp;""),E198&amp;""))</f>
        <v/>
      </c>
      <c r="K198" s="28">
        <f>IF(AND(A198="",B198="",C198="",F198=""),"",IF(A198="","Add a date",IF(A198&gt;AsOf,"After as-of date: not counted yet",IF(AND(B198&lt;&gt;"",COUNTIF(TName,B198)=0),"Task not on Tasks sheet",""))))</f>
        <v/>
      </c>
    </row>
    <row r="199">
      <c r="A199" s="6" t="n"/>
      <c r="B199" s="10" t="n"/>
      <c r="C199" s="10" t="n"/>
      <c r="D199" s="10" t="n"/>
      <c r="E199" s="10" t="n"/>
      <c r="F199" s="24" t="n"/>
      <c r="G199" s="10" t="n"/>
      <c r="H199" s="10" t="n"/>
      <c r="I199" s="11">
        <f>IF(AND(A199="",B199=""),"",IF(B199&lt;&gt;"",IFERROR(INDEX(TArea,MATCH(B199,TName,0))&amp;"",D199&amp;""),D199&amp;""))</f>
        <v/>
      </c>
      <c r="J199" s="11">
        <f>IF(AND(A199="",B199=""),"",IF(B199&lt;&gt;"",IFERROR(INDEX(TAsset,MATCH(B199,TName,0))&amp;"",E199&amp;""),E199&amp;""))</f>
        <v/>
      </c>
      <c r="K199" s="28">
        <f>IF(AND(A199="",B199="",C199="",F199=""),"",IF(A199="","Add a date",IF(A199&gt;AsOf,"After as-of date: not counted yet",IF(AND(B199&lt;&gt;"",COUNTIF(TName,B199)=0),"Task not on Tasks sheet",""))))</f>
        <v/>
      </c>
    </row>
    <row r="200">
      <c r="A200" s="6" t="n"/>
      <c r="B200" s="10" t="n"/>
      <c r="C200" s="10" t="n"/>
      <c r="D200" s="10" t="n"/>
      <c r="E200" s="10" t="n"/>
      <c r="F200" s="24" t="n"/>
      <c r="G200" s="10" t="n"/>
      <c r="H200" s="10" t="n"/>
      <c r="I200" s="11">
        <f>IF(AND(A200="",B200=""),"",IF(B200&lt;&gt;"",IFERROR(INDEX(TArea,MATCH(B200,TName,0))&amp;"",D200&amp;""),D200&amp;""))</f>
        <v/>
      </c>
      <c r="J200" s="11">
        <f>IF(AND(A200="",B200=""),"",IF(B200&lt;&gt;"",IFERROR(INDEX(TAsset,MATCH(B200,TName,0))&amp;"",E200&amp;""),E200&amp;""))</f>
        <v/>
      </c>
      <c r="K200" s="28">
        <f>IF(AND(A200="",B200="",C200="",F200=""),"",IF(A200="","Add a date",IF(A200&gt;AsOf,"After as-of date: not counted yet",IF(AND(B200&lt;&gt;"",COUNTIF(TName,B200)=0),"Task not on Tasks sheet",""))))</f>
        <v/>
      </c>
    </row>
    <row r="201">
      <c r="A201" s="6" t="n"/>
      <c r="B201" s="10" t="n"/>
      <c r="C201" s="10" t="n"/>
      <c r="D201" s="10" t="n"/>
      <c r="E201" s="10" t="n"/>
      <c r="F201" s="24" t="n"/>
      <c r="G201" s="10" t="n"/>
      <c r="H201" s="10" t="n"/>
      <c r="I201" s="11">
        <f>IF(AND(A201="",B201=""),"",IF(B201&lt;&gt;"",IFERROR(INDEX(TArea,MATCH(B201,TName,0))&amp;"",D201&amp;""),D201&amp;""))</f>
        <v/>
      </c>
      <c r="J201" s="11">
        <f>IF(AND(A201="",B201=""),"",IF(B201&lt;&gt;"",IFERROR(INDEX(TAsset,MATCH(B201,TName,0))&amp;"",E201&amp;""),E201&amp;""))</f>
        <v/>
      </c>
      <c r="K201" s="28">
        <f>IF(AND(A201="",B201="",C201="",F201=""),"",IF(A201="","Add a date",IF(A201&gt;AsOf,"After as-of date: not counted yet",IF(AND(B201&lt;&gt;"",COUNTIF(TName,B201)=0),"Task not on Tasks sheet",""))))</f>
        <v/>
      </c>
    </row>
    <row r="202">
      <c r="A202" s="6" t="n"/>
      <c r="B202" s="10" t="n"/>
      <c r="C202" s="10" t="n"/>
      <c r="D202" s="10" t="n"/>
      <c r="E202" s="10" t="n"/>
      <c r="F202" s="24" t="n"/>
      <c r="G202" s="10" t="n"/>
      <c r="H202" s="10" t="n"/>
      <c r="I202" s="11">
        <f>IF(AND(A202="",B202=""),"",IF(B202&lt;&gt;"",IFERROR(INDEX(TArea,MATCH(B202,TName,0))&amp;"",D202&amp;""),D202&amp;""))</f>
        <v/>
      </c>
      <c r="J202" s="11">
        <f>IF(AND(A202="",B202=""),"",IF(B202&lt;&gt;"",IFERROR(INDEX(TAsset,MATCH(B202,TName,0))&amp;"",E202&amp;""),E202&amp;""))</f>
        <v/>
      </c>
      <c r="K202" s="28">
        <f>IF(AND(A202="",B202="",C202="",F202=""),"",IF(A202="","Add a date",IF(A202&gt;AsOf,"After as-of date: not counted yet",IF(AND(B202&lt;&gt;"",COUNTIF(TName,B202)=0),"Task not on Tasks sheet",""))))</f>
        <v/>
      </c>
    </row>
    <row r="203">
      <c r="A203" s="6" t="n"/>
      <c r="B203" s="10" t="n"/>
      <c r="C203" s="10" t="n"/>
      <c r="D203" s="10" t="n"/>
      <c r="E203" s="10" t="n"/>
      <c r="F203" s="24" t="n"/>
      <c r="G203" s="10" t="n"/>
      <c r="H203" s="10" t="n"/>
      <c r="I203" s="11">
        <f>IF(AND(A203="",B203=""),"",IF(B203&lt;&gt;"",IFERROR(INDEX(TArea,MATCH(B203,TName,0))&amp;"",D203&amp;""),D203&amp;""))</f>
        <v/>
      </c>
      <c r="J203" s="11">
        <f>IF(AND(A203="",B203=""),"",IF(B203&lt;&gt;"",IFERROR(INDEX(TAsset,MATCH(B203,TName,0))&amp;"",E203&amp;""),E203&amp;""))</f>
        <v/>
      </c>
      <c r="K203" s="28">
        <f>IF(AND(A203="",B203="",C203="",F203=""),"",IF(A203="","Add a date",IF(A203&gt;AsOf,"After as-of date: not counted yet",IF(AND(B203&lt;&gt;"",COUNTIF(TName,B203)=0),"Task not on Tasks sheet",""))))</f>
        <v/>
      </c>
    </row>
    <row r="204">
      <c r="A204" s="6" t="n"/>
      <c r="B204" s="10" t="n"/>
      <c r="C204" s="10" t="n"/>
      <c r="D204" s="10" t="n"/>
      <c r="E204" s="10" t="n"/>
      <c r="F204" s="24" t="n"/>
      <c r="G204" s="10" t="n"/>
      <c r="H204" s="10" t="n"/>
      <c r="I204" s="11">
        <f>IF(AND(A204="",B204=""),"",IF(B204&lt;&gt;"",IFERROR(INDEX(TArea,MATCH(B204,TName,0))&amp;"",D204&amp;""),D204&amp;""))</f>
        <v/>
      </c>
      <c r="J204" s="11">
        <f>IF(AND(A204="",B204=""),"",IF(B204&lt;&gt;"",IFERROR(INDEX(TAsset,MATCH(B204,TName,0))&amp;"",E204&amp;""),E204&amp;""))</f>
        <v/>
      </c>
      <c r="K204" s="28">
        <f>IF(AND(A204="",B204="",C204="",F204=""),"",IF(A204="","Add a date",IF(A204&gt;AsOf,"After as-of date: not counted yet",IF(AND(B204&lt;&gt;"",COUNTIF(TName,B204)=0),"Task not on Tasks sheet",""))))</f>
        <v/>
      </c>
    </row>
    <row r="205">
      <c r="A205" s="6" t="n"/>
      <c r="B205" s="10" t="n"/>
      <c r="C205" s="10" t="n"/>
      <c r="D205" s="10" t="n"/>
      <c r="E205" s="10" t="n"/>
      <c r="F205" s="24" t="n"/>
      <c r="G205" s="10" t="n"/>
      <c r="H205" s="10" t="n"/>
      <c r="I205" s="11">
        <f>IF(AND(A205="",B205=""),"",IF(B205&lt;&gt;"",IFERROR(INDEX(TArea,MATCH(B205,TName,0))&amp;"",D205&amp;""),D205&amp;""))</f>
        <v/>
      </c>
      <c r="J205" s="11">
        <f>IF(AND(A205="",B205=""),"",IF(B205&lt;&gt;"",IFERROR(INDEX(TAsset,MATCH(B205,TName,0))&amp;"",E205&amp;""),E205&amp;""))</f>
        <v/>
      </c>
      <c r="K205" s="28">
        <f>IF(AND(A205="",B205="",C205="",F205=""),"",IF(A205="","Add a date",IF(A205&gt;AsOf,"After as-of date: not counted yet",IF(AND(B205&lt;&gt;"",COUNTIF(TName,B205)=0),"Task not on Tasks sheet",""))))</f>
        <v/>
      </c>
    </row>
    <row r="206">
      <c r="A206" s="6" t="n"/>
      <c r="B206" s="10" t="n"/>
      <c r="C206" s="10" t="n"/>
      <c r="D206" s="10" t="n"/>
      <c r="E206" s="10" t="n"/>
      <c r="F206" s="24" t="n"/>
      <c r="G206" s="10" t="n"/>
      <c r="H206" s="10" t="n"/>
      <c r="I206" s="11">
        <f>IF(AND(A206="",B206=""),"",IF(B206&lt;&gt;"",IFERROR(INDEX(TArea,MATCH(B206,TName,0))&amp;"",D206&amp;""),D206&amp;""))</f>
        <v/>
      </c>
      <c r="J206" s="11">
        <f>IF(AND(A206="",B206=""),"",IF(B206&lt;&gt;"",IFERROR(INDEX(TAsset,MATCH(B206,TName,0))&amp;"",E206&amp;""),E206&amp;""))</f>
        <v/>
      </c>
      <c r="K206" s="28">
        <f>IF(AND(A206="",B206="",C206="",F206=""),"",IF(A206="","Add a date",IF(A206&gt;AsOf,"After as-of date: not counted yet",IF(AND(B206&lt;&gt;"",COUNTIF(TName,B206)=0),"Task not on Tasks sheet",""))))</f>
        <v/>
      </c>
    </row>
    <row r="207">
      <c r="A207" s="6" t="n"/>
      <c r="B207" s="10" t="n"/>
      <c r="C207" s="10" t="n"/>
      <c r="D207" s="10" t="n"/>
      <c r="E207" s="10" t="n"/>
      <c r="F207" s="24" t="n"/>
      <c r="G207" s="10" t="n"/>
      <c r="H207" s="10" t="n"/>
      <c r="I207" s="11">
        <f>IF(AND(A207="",B207=""),"",IF(B207&lt;&gt;"",IFERROR(INDEX(TArea,MATCH(B207,TName,0))&amp;"",D207&amp;""),D207&amp;""))</f>
        <v/>
      </c>
      <c r="J207" s="11">
        <f>IF(AND(A207="",B207=""),"",IF(B207&lt;&gt;"",IFERROR(INDEX(TAsset,MATCH(B207,TName,0))&amp;"",E207&amp;""),E207&amp;""))</f>
        <v/>
      </c>
      <c r="K207" s="28">
        <f>IF(AND(A207="",B207="",C207="",F207=""),"",IF(A207="","Add a date",IF(A207&gt;AsOf,"After as-of date: not counted yet",IF(AND(B207&lt;&gt;"",COUNTIF(TName,B207)=0),"Task not on Tasks sheet",""))))</f>
        <v/>
      </c>
    </row>
    <row r="208">
      <c r="A208" s="6" t="n"/>
      <c r="B208" s="10" t="n"/>
      <c r="C208" s="10" t="n"/>
      <c r="D208" s="10" t="n"/>
      <c r="E208" s="10" t="n"/>
      <c r="F208" s="24" t="n"/>
      <c r="G208" s="10" t="n"/>
      <c r="H208" s="10" t="n"/>
      <c r="I208" s="11">
        <f>IF(AND(A208="",B208=""),"",IF(B208&lt;&gt;"",IFERROR(INDEX(TArea,MATCH(B208,TName,0))&amp;"",D208&amp;""),D208&amp;""))</f>
        <v/>
      </c>
      <c r="J208" s="11">
        <f>IF(AND(A208="",B208=""),"",IF(B208&lt;&gt;"",IFERROR(INDEX(TAsset,MATCH(B208,TName,0))&amp;"",E208&amp;""),E208&amp;""))</f>
        <v/>
      </c>
      <c r="K208" s="28">
        <f>IF(AND(A208="",B208="",C208="",F208=""),"",IF(A208="","Add a date",IF(A208&gt;AsOf,"After as-of date: not counted yet",IF(AND(B208&lt;&gt;"",COUNTIF(TName,B208)=0),"Task not on Tasks sheet",""))))</f>
        <v/>
      </c>
    </row>
    <row r="209">
      <c r="A209" s="6" t="n"/>
      <c r="B209" s="10" t="n"/>
      <c r="C209" s="10" t="n"/>
      <c r="D209" s="10" t="n"/>
      <c r="E209" s="10" t="n"/>
      <c r="F209" s="24" t="n"/>
      <c r="G209" s="10" t="n"/>
      <c r="H209" s="10" t="n"/>
      <c r="I209" s="11">
        <f>IF(AND(A209="",B209=""),"",IF(B209&lt;&gt;"",IFERROR(INDEX(TArea,MATCH(B209,TName,0))&amp;"",D209&amp;""),D209&amp;""))</f>
        <v/>
      </c>
      <c r="J209" s="11">
        <f>IF(AND(A209="",B209=""),"",IF(B209&lt;&gt;"",IFERROR(INDEX(TAsset,MATCH(B209,TName,0))&amp;"",E209&amp;""),E209&amp;""))</f>
        <v/>
      </c>
      <c r="K209" s="28">
        <f>IF(AND(A209="",B209="",C209="",F209=""),"",IF(A209="","Add a date",IF(A209&gt;AsOf,"After as-of date: not counted yet",IF(AND(B209&lt;&gt;"",COUNTIF(TName,B209)=0),"Task not on Tasks sheet",""))))</f>
        <v/>
      </c>
    </row>
    <row r="210">
      <c r="A210" s="6" t="n"/>
      <c r="B210" s="10" t="n"/>
      <c r="C210" s="10" t="n"/>
      <c r="D210" s="10" t="n"/>
      <c r="E210" s="10" t="n"/>
      <c r="F210" s="24" t="n"/>
      <c r="G210" s="10" t="n"/>
      <c r="H210" s="10" t="n"/>
      <c r="I210" s="11">
        <f>IF(AND(A210="",B210=""),"",IF(B210&lt;&gt;"",IFERROR(INDEX(TArea,MATCH(B210,TName,0))&amp;"",D210&amp;""),D210&amp;""))</f>
        <v/>
      </c>
      <c r="J210" s="11">
        <f>IF(AND(A210="",B210=""),"",IF(B210&lt;&gt;"",IFERROR(INDEX(TAsset,MATCH(B210,TName,0))&amp;"",E210&amp;""),E210&amp;""))</f>
        <v/>
      </c>
      <c r="K210" s="28">
        <f>IF(AND(A210="",B210="",C210="",F210=""),"",IF(A210="","Add a date",IF(A210&gt;AsOf,"After as-of date: not counted yet",IF(AND(B210&lt;&gt;"",COUNTIF(TName,B210)=0),"Task not on Tasks sheet",""))))</f>
        <v/>
      </c>
    </row>
    <row r="211">
      <c r="A211" s="6" t="n"/>
      <c r="B211" s="10" t="n"/>
      <c r="C211" s="10" t="n"/>
      <c r="D211" s="10" t="n"/>
      <c r="E211" s="10" t="n"/>
      <c r="F211" s="24" t="n"/>
      <c r="G211" s="10" t="n"/>
      <c r="H211" s="10" t="n"/>
      <c r="I211" s="11">
        <f>IF(AND(A211="",B211=""),"",IF(B211&lt;&gt;"",IFERROR(INDEX(TArea,MATCH(B211,TName,0))&amp;"",D211&amp;""),D211&amp;""))</f>
        <v/>
      </c>
      <c r="J211" s="11">
        <f>IF(AND(A211="",B211=""),"",IF(B211&lt;&gt;"",IFERROR(INDEX(TAsset,MATCH(B211,TName,0))&amp;"",E211&amp;""),E211&amp;""))</f>
        <v/>
      </c>
      <c r="K211" s="28">
        <f>IF(AND(A211="",B211="",C211="",F211=""),"",IF(A211="","Add a date",IF(A211&gt;AsOf,"After as-of date: not counted yet",IF(AND(B211&lt;&gt;"",COUNTIF(TName,B211)=0),"Task not on Tasks sheet",""))))</f>
        <v/>
      </c>
    </row>
    <row r="212">
      <c r="A212" s="6" t="n"/>
      <c r="B212" s="10" t="n"/>
      <c r="C212" s="10" t="n"/>
      <c r="D212" s="10" t="n"/>
      <c r="E212" s="10" t="n"/>
      <c r="F212" s="24" t="n"/>
      <c r="G212" s="10" t="n"/>
      <c r="H212" s="10" t="n"/>
      <c r="I212" s="11">
        <f>IF(AND(A212="",B212=""),"",IF(B212&lt;&gt;"",IFERROR(INDEX(TArea,MATCH(B212,TName,0))&amp;"",D212&amp;""),D212&amp;""))</f>
        <v/>
      </c>
      <c r="J212" s="11">
        <f>IF(AND(A212="",B212=""),"",IF(B212&lt;&gt;"",IFERROR(INDEX(TAsset,MATCH(B212,TName,0))&amp;"",E212&amp;""),E212&amp;""))</f>
        <v/>
      </c>
      <c r="K212" s="28">
        <f>IF(AND(A212="",B212="",C212="",F212=""),"",IF(A212="","Add a date",IF(A212&gt;AsOf,"After as-of date: not counted yet",IF(AND(B212&lt;&gt;"",COUNTIF(TName,B212)=0),"Task not on Tasks sheet",""))))</f>
        <v/>
      </c>
    </row>
    <row r="213">
      <c r="A213" s="6" t="n"/>
      <c r="B213" s="10" t="n"/>
      <c r="C213" s="10" t="n"/>
      <c r="D213" s="10" t="n"/>
      <c r="E213" s="10" t="n"/>
      <c r="F213" s="24" t="n"/>
      <c r="G213" s="10" t="n"/>
      <c r="H213" s="10" t="n"/>
      <c r="I213" s="11">
        <f>IF(AND(A213="",B213=""),"",IF(B213&lt;&gt;"",IFERROR(INDEX(TArea,MATCH(B213,TName,0))&amp;"",D213&amp;""),D213&amp;""))</f>
        <v/>
      </c>
      <c r="J213" s="11">
        <f>IF(AND(A213="",B213=""),"",IF(B213&lt;&gt;"",IFERROR(INDEX(TAsset,MATCH(B213,TName,0))&amp;"",E213&amp;""),E213&amp;""))</f>
        <v/>
      </c>
      <c r="K213" s="28">
        <f>IF(AND(A213="",B213="",C213="",F213=""),"",IF(A213="","Add a date",IF(A213&gt;AsOf,"After as-of date: not counted yet",IF(AND(B213&lt;&gt;"",COUNTIF(TName,B213)=0),"Task not on Tasks sheet",""))))</f>
        <v/>
      </c>
    </row>
    <row r="214">
      <c r="A214" s="6" t="n"/>
      <c r="B214" s="10" t="n"/>
      <c r="C214" s="10" t="n"/>
      <c r="D214" s="10" t="n"/>
      <c r="E214" s="10" t="n"/>
      <c r="F214" s="24" t="n"/>
      <c r="G214" s="10" t="n"/>
      <c r="H214" s="10" t="n"/>
      <c r="I214" s="11">
        <f>IF(AND(A214="",B214=""),"",IF(B214&lt;&gt;"",IFERROR(INDEX(TArea,MATCH(B214,TName,0))&amp;"",D214&amp;""),D214&amp;""))</f>
        <v/>
      </c>
      <c r="J214" s="11">
        <f>IF(AND(A214="",B214=""),"",IF(B214&lt;&gt;"",IFERROR(INDEX(TAsset,MATCH(B214,TName,0))&amp;"",E214&amp;""),E214&amp;""))</f>
        <v/>
      </c>
      <c r="K214" s="28">
        <f>IF(AND(A214="",B214="",C214="",F214=""),"",IF(A214="","Add a date",IF(A214&gt;AsOf,"After as-of date: not counted yet",IF(AND(B214&lt;&gt;"",COUNTIF(TName,B214)=0),"Task not on Tasks sheet",""))))</f>
        <v/>
      </c>
    </row>
    <row r="215">
      <c r="A215" s="6" t="n"/>
      <c r="B215" s="10" t="n"/>
      <c r="C215" s="10" t="n"/>
      <c r="D215" s="10" t="n"/>
      <c r="E215" s="10" t="n"/>
      <c r="F215" s="24" t="n"/>
      <c r="G215" s="10" t="n"/>
      <c r="H215" s="10" t="n"/>
      <c r="I215" s="11">
        <f>IF(AND(A215="",B215=""),"",IF(B215&lt;&gt;"",IFERROR(INDEX(TArea,MATCH(B215,TName,0))&amp;"",D215&amp;""),D215&amp;""))</f>
        <v/>
      </c>
      <c r="J215" s="11">
        <f>IF(AND(A215="",B215=""),"",IF(B215&lt;&gt;"",IFERROR(INDEX(TAsset,MATCH(B215,TName,0))&amp;"",E215&amp;""),E215&amp;""))</f>
        <v/>
      </c>
      <c r="K215" s="28">
        <f>IF(AND(A215="",B215="",C215="",F215=""),"",IF(A215="","Add a date",IF(A215&gt;AsOf,"After as-of date: not counted yet",IF(AND(B215&lt;&gt;"",COUNTIF(TName,B215)=0),"Task not on Tasks sheet",""))))</f>
        <v/>
      </c>
    </row>
    <row r="216">
      <c r="A216" s="6" t="n"/>
      <c r="B216" s="10" t="n"/>
      <c r="C216" s="10" t="n"/>
      <c r="D216" s="10" t="n"/>
      <c r="E216" s="10" t="n"/>
      <c r="F216" s="24" t="n"/>
      <c r="G216" s="10" t="n"/>
      <c r="H216" s="10" t="n"/>
      <c r="I216" s="11">
        <f>IF(AND(A216="",B216=""),"",IF(B216&lt;&gt;"",IFERROR(INDEX(TArea,MATCH(B216,TName,0))&amp;"",D216&amp;""),D216&amp;""))</f>
        <v/>
      </c>
      <c r="J216" s="11">
        <f>IF(AND(A216="",B216=""),"",IF(B216&lt;&gt;"",IFERROR(INDEX(TAsset,MATCH(B216,TName,0))&amp;"",E216&amp;""),E216&amp;""))</f>
        <v/>
      </c>
      <c r="K216" s="28">
        <f>IF(AND(A216="",B216="",C216="",F216=""),"",IF(A216="","Add a date",IF(A216&gt;AsOf,"After as-of date: not counted yet",IF(AND(B216&lt;&gt;"",COUNTIF(TName,B216)=0),"Task not on Tasks sheet",""))))</f>
        <v/>
      </c>
    </row>
    <row r="217">
      <c r="A217" s="6" t="n"/>
      <c r="B217" s="10" t="n"/>
      <c r="C217" s="10" t="n"/>
      <c r="D217" s="10" t="n"/>
      <c r="E217" s="10" t="n"/>
      <c r="F217" s="24" t="n"/>
      <c r="G217" s="10" t="n"/>
      <c r="H217" s="10" t="n"/>
      <c r="I217" s="11">
        <f>IF(AND(A217="",B217=""),"",IF(B217&lt;&gt;"",IFERROR(INDEX(TArea,MATCH(B217,TName,0))&amp;"",D217&amp;""),D217&amp;""))</f>
        <v/>
      </c>
      <c r="J217" s="11">
        <f>IF(AND(A217="",B217=""),"",IF(B217&lt;&gt;"",IFERROR(INDEX(TAsset,MATCH(B217,TName,0))&amp;"",E217&amp;""),E217&amp;""))</f>
        <v/>
      </c>
      <c r="K217" s="28">
        <f>IF(AND(A217="",B217="",C217="",F217=""),"",IF(A217="","Add a date",IF(A217&gt;AsOf,"After as-of date: not counted yet",IF(AND(B217&lt;&gt;"",COUNTIF(TName,B217)=0),"Task not on Tasks sheet",""))))</f>
        <v/>
      </c>
    </row>
    <row r="218">
      <c r="A218" s="6" t="n"/>
      <c r="B218" s="10" t="n"/>
      <c r="C218" s="10" t="n"/>
      <c r="D218" s="10" t="n"/>
      <c r="E218" s="10" t="n"/>
      <c r="F218" s="24" t="n"/>
      <c r="G218" s="10" t="n"/>
      <c r="H218" s="10" t="n"/>
      <c r="I218" s="11">
        <f>IF(AND(A218="",B218=""),"",IF(B218&lt;&gt;"",IFERROR(INDEX(TArea,MATCH(B218,TName,0))&amp;"",D218&amp;""),D218&amp;""))</f>
        <v/>
      </c>
      <c r="J218" s="11">
        <f>IF(AND(A218="",B218=""),"",IF(B218&lt;&gt;"",IFERROR(INDEX(TAsset,MATCH(B218,TName,0))&amp;"",E218&amp;""),E218&amp;""))</f>
        <v/>
      </c>
      <c r="K218" s="28">
        <f>IF(AND(A218="",B218="",C218="",F218=""),"",IF(A218="","Add a date",IF(A218&gt;AsOf,"After as-of date: not counted yet",IF(AND(B218&lt;&gt;"",COUNTIF(TName,B218)=0),"Task not on Tasks sheet",""))))</f>
        <v/>
      </c>
    </row>
    <row r="219">
      <c r="A219" s="6" t="n"/>
      <c r="B219" s="10" t="n"/>
      <c r="C219" s="10" t="n"/>
      <c r="D219" s="10" t="n"/>
      <c r="E219" s="10" t="n"/>
      <c r="F219" s="24" t="n"/>
      <c r="G219" s="10" t="n"/>
      <c r="H219" s="10" t="n"/>
      <c r="I219" s="11">
        <f>IF(AND(A219="",B219=""),"",IF(B219&lt;&gt;"",IFERROR(INDEX(TArea,MATCH(B219,TName,0))&amp;"",D219&amp;""),D219&amp;""))</f>
        <v/>
      </c>
      <c r="J219" s="11">
        <f>IF(AND(A219="",B219=""),"",IF(B219&lt;&gt;"",IFERROR(INDEX(TAsset,MATCH(B219,TName,0))&amp;"",E219&amp;""),E219&amp;""))</f>
        <v/>
      </c>
      <c r="K219" s="28">
        <f>IF(AND(A219="",B219="",C219="",F219=""),"",IF(A219="","Add a date",IF(A219&gt;AsOf,"After as-of date: not counted yet",IF(AND(B219&lt;&gt;"",COUNTIF(TName,B219)=0),"Task not on Tasks sheet",""))))</f>
        <v/>
      </c>
    </row>
    <row r="220">
      <c r="A220" s="6" t="n"/>
      <c r="B220" s="10" t="n"/>
      <c r="C220" s="10" t="n"/>
      <c r="D220" s="10" t="n"/>
      <c r="E220" s="10" t="n"/>
      <c r="F220" s="24" t="n"/>
      <c r="G220" s="10" t="n"/>
      <c r="H220" s="10" t="n"/>
      <c r="I220" s="11">
        <f>IF(AND(A220="",B220=""),"",IF(B220&lt;&gt;"",IFERROR(INDEX(TArea,MATCH(B220,TName,0))&amp;"",D220&amp;""),D220&amp;""))</f>
        <v/>
      </c>
      <c r="J220" s="11">
        <f>IF(AND(A220="",B220=""),"",IF(B220&lt;&gt;"",IFERROR(INDEX(TAsset,MATCH(B220,TName,0))&amp;"",E220&amp;""),E220&amp;""))</f>
        <v/>
      </c>
      <c r="K220" s="28">
        <f>IF(AND(A220="",B220="",C220="",F220=""),"",IF(A220="","Add a date",IF(A220&gt;AsOf,"After as-of date: not counted yet",IF(AND(B220&lt;&gt;"",COUNTIF(TName,B220)=0),"Task not on Tasks sheet",""))))</f>
        <v/>
      </c>
    </row>
    <row r="221">
      <c r="A221" s="6" t="n"/>
      <c r="B221" s="10" t="n"/>
      <c r="C221" s="10" t="n"/>
      <c r="D221" s="10" t="n"/>
      <c r="E221" s="10" t="n"/>
      <c r="F221" s="24" t="n"/>
      <c r="G221" s="10" t="n"/>
      <c r="H221" s="10" t="n"/>
      <c r="I221" s="11">
        <f>IF(AND(A221="",B221=""),"",IF(B221&lt;&gt;"",IFERROR(INDEX(TArea,MATCH(B221,TName,0))&amp;"",D221&amp;""),D221&amp;""))</f>
        <v/>
      </c>
      <c r="J221" s="11">
        <f>IF(AND(A221="",B221=""),"",IF(B221&lt;&gt;"",IFERROR(INDEX(TAsset,MATCH(B221,TName,0))&amp;"",E221&amp;""),E221&amp;""))</f>
        <v/>
      </c>
      <c r="K221" s="28">
        <f>IF(AND(A221="",B221="",C221="",F221=""),"",IF(A221="","Add a date",IF(A221&gt;AsOf,"After as-of date: not counted yet",IF(AND(B221&lt;&gt;"",COUNTIF(TName,B221)=0),"Task not on Tasks sheet",""))))</f>
        <v/>
      </c>
    </row>
    <row r="222">
      <c r="A222" s="6" t="n"/>
      <c r="B222" s="10" t="n"/>
      <c r="C222" s="10" t="n"/>
      <c r="D222" s="10" t="n"/>
      <c r="E222" s="10" t="n"/>
      <c r="F222" s="24" t="n"/>
      <c r="G222" s="10" t="n"/>
      <c r="H222" s="10" t="n"/>
      <c r="I222" s="11">
        <f>IF(AND(A222="",B222=""),"",IF(B222&lt;&gt;"",IFERROR(INDEX(TArea,MATCH(B222,TName,0))&amp;"",D222&amp;""),D222&amp;""))</f>
        <v/>
      </c>
      <c r="J222" s="11">
        <f>IF(AND(A222="",B222=""),"",IF(B222&lt;&gt;"",IFERROR(INDEX(TAsset,MATCH(B222,TName,0))&amp;"",E222&amp;""),E222&amp;""))</f>
        <v/>
      </c>
      <c r="K222" s="28">
        <f>IF(AND(A222="",B222="",C222="",F222=""),"",IF(A222="","Add a date",IF(A222&gt;AsOf,"After as-of date: not counted yet",IF(AND(B222&lt;&gt;"",COUNTIF(TName,B222)=0),"Task not on Tasks sheet",""))))</f>
        <v/>
      </c>
    </row>
    <row r="223">
      <c r="A223" s="6" t="n"/>
      <c r="B223" s="10" t="n"/>
      <c r="C223" s="10" t="n"/>
      <c r="D223" s="10" t="n"/>
      <c r="E223" s="10" t="n"/>
      <c r="F223" s="24" t="n"/>
      <c r="G223" s="10" t="n"/>
      <c r="H223" s="10" t="n"/>
      <c r="I223" s="11">
        <f>IF(AND(A223="",B223=""),"",IF(B223&lt;&gt;"",IFERROR(INDEX(TArea,MATCH(B223,TName,0))&amp;"",D223&amp;""),D223&amp;""))</f>
        <v/>
      </c>
      <c r="J223" s="11">
        <f>IF(AND(A223="",B223=""),"",IF(B223&lt;&gt;"",IFERROR(INDEX(TAsset,MATCH(B223,TName,0))&amp;"",E223&amp;""),E223&amp;""))</f>
        <v/>
      </c>
      <c r="K223" s="28">
        <f>IF(AND(A223="",B223="",C223="",F223=""),"",IF(A223="","Add a date",IF(A223&gt;AsOf,"After as-of date: not counted yet",IF(AND(B223&lt;&gt;"",COUNTIF(TName,B223)=0),"Task not on Tasks sheet",""))))</f>
        <v/>
      </c>
    </row>
    <row r="224">
      <c r="A224" s="6" t="n"/>
      <c r="B224" s="10" t="n"/>
      <c r="C224" s="10" t="n"/>
      <c r="D224" s="10" t="n"/>
      <c r="E224" s="10" t="n"/>
      <c r="F224" s="24" t="n"/>
      <c r="G224" s="10" t="n"/>
      <c r="H224" s="10" t="n"/>
      <c r="I224" s="11">
        <f>IF(AND(A224="",B224=""),"",IF(B224&lt;&gt;"",IFERROR(INDEX(TArea,MATCH(B224,TName,0))&amp;"",D224&amp;""),D224&amp;""))</f>
        <v/>
      </c>
      <c r="J224" s="11">
        <f>IF(AND(A224="",B224=""),"",IF(B224&lt;&gt;"",IFERROR(INDEX(TAsset,MATCH(B224,TName,0))&amp;"",E224&amp;""),E224&amp;""))</f>
        <v/>
      </c>
      <c r="K224" s="28">
        <f>IF(AND(A224="",B224="",C224="",F224=""),"",IF(A224="","Add a date",IF(A224&gt;AsOf,"After as-of date: not counted yet",IF(AND(B224&lt;&gt;"",COUNTIF(TName,B224)=0),"Task not on Tasks sheet",""))))</f>
        <v/>
      </c>
    </row>
    <row r="225">
      <c r="A225" s="6" t="n"/>
      <c r="B225" s="10" t="n"/>
      <c r="C225" s="10" t="n"/>
      <c r="D225" s="10" t="n"/>
      <c r="E225" s="10" t="n"/>
      <c r="F225" s="24" t="n"/>
      <c r="G225" s="10" t="n"/>
      <c r="H225" s="10" t="n"/>
      <c r="I225" s="11">
        <f>IF(AND(A225="",B225=""),"",IF(B225&lt;&gt;"",IFERROR(INDEX(TArea,MATCH(B225,TName,0))&amp;"",D225&amp;""),D225&amp;""))</f>
        <v/>
      </c>
      <c r="J225" s="11">
        <f>IF(AND(A225="",B225=""),"",IF(B225&lt;&gt;"",IFERROR(INDEX(TAsset,MATCH(B225,TName,0))&amp;"",E225&amp;""),E225&amp;""))</f>
        <v/>
      </c>
      <c r="K225" s="28">
        <f>IF(AND(A225="",B225="",C225="",F225=""),"",IF(A225="","Add a date",IF(A225&gt;AsOf,"After as-of date: not counted yet",IF(AND(B225&lt;&gt;"",COUNTIF(TName,B225)=0),"Task not on Tasks sheet",""))))</f>
        <v/>
      </c>
    </row>
    <row r="226">
      <c r="A226" s="6" t="n"/>
      <c r="B226" s="10" t="n"/>
      <c r="C226" s="10" t="n"/>
      <c r="D226" s="10" t="n"/>
      <c r="E226" s="10" t="n"/>
      <c r="F226" s="24" t="n"/>
      <c r="G226" s="10" t="n"/>
      <c r="H226" s="10" t="n"/>
      <c r="I226" s="11">
        <f>IF(AND(A226="",B226=""),"",IF(B226&lt;&gt;"",IFERROR(INDEX(TArea,MATCH(B226,TName,0))&amp;"",D226&amp;""),D226&amp;""))</f>
        <v/>
      </c>
      <c r="J226" s="11">
        <f>IF(AND(A226="",B226=""),"",IF(B226&lt;&gt;"",IFERROR(INDEX(TAsset,MATCH(B226,TName,0))&amp;"",E226&amp;""),E226&amp;""))</f>
        <v/>
      </c>
      <c r="K226" s="28">
        <f>IF(AND(A226="",B226="",C226="",F226=""),"",IF(A226="","Add a date",IF(A226&gt;AsOf,"After as-of date: not counted yet",IF(AND(B226&lt;&gt;"",COUNTIF(TName,B226)=0),"Task not on Tasks sheet",""))))</f>
        <v/>
      </c>
    </row>
    <row r="227">
      <c r="A227" s="6" t="n"/>
      <c r="B227" s="10" t="n"/>
      <c r="C227" s="10" t="n"/>
      <c r="D227" s="10" t="n"/>
      <c r="E227" s="10" t="n"/>
      <c r="F227" s="24" t="n"/>
      <c r="G227" s="10" t="n"/>
      <c r="H227" s="10" t="n"/>
      <c r="I227" s="11">
        <f>IF(AND(A227="",B227=""),"",IF(B227&lt;&gt;"",IFERROR(INDEX(TArea,MATCH(B227,TName,0))&amp;"",D227&amp;""),D227&amp;""))</f>
        <v/>
      </c>
      <c r="J227" s="11">
        <f>IF(AND(A227="",B227=""),"",IF(B227&lt;&gt;"",IFERROR(INDEX(TAsset,MATCH(B227,TName,0))&amp;"",E227&amp;""),E227&amp;""))</f>
        <v/>
      </c>
      <c r="K227" s="28">
        <f>IF(AND(A227="",B227="",C227="",F227=""),"",IF(A227="","Add a date",IF(A227&gt;AsOf,"After as-of date: not counted yet",IF(AND(B227&lt;&gt;"",COUNTIF(TName,B227)=0),"Task not on Tasks sheet",""))))</f>
        <v/>
      </c>
    </row>
    <row r="228">
      <c r="A228" s="6" t="n"/>
      <c r="B228" s="10" t="n"/>
      <c r="C228" s="10" t="n"/>
      <c r="D228" s="10" t="n"/>
      <c r="E228" s="10" t="n"/>
      <c r="F228" s="24" t="n"/>
      <c r="G228" s="10" t="n"/>
      <c r="H228" s="10" t="n"/>
      <c r="I228" s="11">
        <f>IF(AND(A228="",B228=""),"",IF(B228&lt;&gt;"",IFERROR(INDEX(TArea,MATCH(B228,TName,0))&amp;"",D228&amp;""),D228&amp;""))</f>
        <v/>
      </c>
      <c r="J228" s="11">
        <f>IF(AND(A228="",B228=""),"",IF(B228&lt;&gt;"",IFERROR(INDEX(TAsset,MATCH(B228,TName,0))&amp;"",E228&amp;""),E228&amp;""))</f>
        <v/>
      </c>
      <c r="K228" s="28">
        <f>IF(AND(A228="",B228="",C228="",F228=""),"",IF(A228="","Add a date",IF(A228&gt;AsOf,"After as-of date: not counted yet",IF(AND(B228&lt;&gt;"",COUNTIF(TName,B228)=0),"Task not on Tasks sheet",""))))</f>
        <v/>
      </c>
    </row>
    <row r="229">
      <c r="A229" s="6" t="n"/>
      <c r="B229" s="10" t="n"/>
      <c r="C229" s="10" t="n"/>
      <c r="D229" s="10" t="n"/>
      <c r="E229" s="10" t="n"/>
      <c r="F229" s="24" t="n"/>
      <c r="G229" s="10" t="n"/>
      <c r="H229" s="10" t="n"/>
      <c r="I229" s="11">
        <f>IF(AND(A229="",B229=""),"",IF(B229&lt;&gt;"",IFERROR(INDEX(TArea,MATCH(B229,TName,0))&amp;"",D229&amp;""),D229&amp;""))</f>
        <v/>
      </c>
      <c r="J229" s="11">
        <f>IF(AND(A229="",B229=""),"",IF(B229&lt;&gt;"",IFERROR(INDEX(TAsset,MATCH(B229,TName,0))&amp;"",E229&amp;""),E229&amp;""))</f>
        <v/>
      </c>
      <c r="K229" s="28">
        <f>IF(AND(A229="",B229="",C229="",F229=""),"",IF(A229="","Add a date",IF(A229&gt;AsOf,"After as-of date: not counted yet",IF(AND(B229&lt;&gt;"",COUNTIF(TName,B229)=0),"Task not on Tasks sheet",""))))</f>
        <v/>
      </c>
    </row>
    <row r="230">
      <c r="A230" s="6" t="n"/>
      <c r="B230" s="10" t="n"/>
      <c r="C230" s="10" t="n"/>
      <c r="D230" s="10" t="n"/>
      <c r="E230" s="10" t="n"/>
      <c r="F230" s="24" t="n"/>
      <c r="G230" s="10" t="n"/>
      <c r="H230" s="10" t="n"/>
      <c r="I230" s="11">
        <f>IF(AND(A230="",B230=""),"",IF(B230&lt;&gt;"",IFERROR(INDEX(TArea,MATCH(B230,TName,0))&amp;"",D230&amp;""),D230&amp;""))</f>
        <v/>
      </c>
      <c r="J230" s="11">
        <f>IF(AND(A230="",B230=""),"",IF(B230&lt;&gt;"",IFERROR(INDEX(TAsset,MATCH(B230,TName,0))&amp;"",E230&amp;""),E230&amp;""))</f>
        <v/>
      </c>
      <c r="K230" s="28">
        <f>IF(AND(A230="",B230="",C230="",F230=""),"",IF(A230="","Add a date",IF(A230&gt;AsOf,"After as-of date: not counted yet",IF(AND(B230&lt;&gt;"",COUNTIF(TName,B230)=0),"Task not on Tasks sheet",""))))</f>
        <v/>
      </c>
    </row>
    <row r="231">
      <c r="A231" s="6" t="n"/>
      <c r="B231" s="10" t="n"/>
      <c r="C231" s="10" t="n"/>
      <c r="D231" s="10" t="n"/>
      <c r="E231" s="10" t="n"/>
      <c r="F231" s="24" t="n"/>
      <c r="G231" s="10" t="n"/>
      <c r="H231" s="10" t="n"/>
      <c r="I231" s="11">
        <f>IF(AND(A231="",B231=""),"",IF(B231&lt;&gt;"",IFERROR(INDEX(TArea,MATCH(B231,TName,0))&amp;"",D231&amp;""),D231&amp;""))</f>
        <v/>
      </c>
      <c r="J231" s="11">
        <f>IF(AND(A231="",B231=""),"",IF(B231&lt;&gt;"",IFERROR(INDEX(TAsset,MATCH(B231,TName,0))&amp;"",E231&amp;""),E231&amp;""))</f>
        <v/>
      </c>
      <c r="K231" s="28">
        <f>IF(AND(A231="",B231="",C231="",F231=""),"",IF(A231="","Add a date",IF(A231&gt;AsOf,"After as-of date: not counted yet",IF(AND(B231&lt;&gt;"",COUNTIF(TName,B231)=0),"Task not on Tasks sheet",""))))</f>
        <v/>
      </c>
    </row>
    <row r="232">
      <c r="A232" s="6" t="n"/>
      <c r="B232" s="10" t="n"/>
      <c r="C232" s="10" t="n"/>
      <c r="D232" s="10" t="n"/>
      <c r="E232" s="10" t="n"/>
      <c r="F232" s="24" t="n"/>
      <c r="G232" s="10" t="n"/>
      <c r="H232" s="10" t="n"/>
      <c r="I232" s="11">
        <f>IF(AND(A232="",B232=""),"",IF(B232&lt;&gt;"",IFERROR(INDEX(TArea,MATCH(B232,TName,0))&amp;"",D232&amp;""),D232&amp;""))</f>
        <v/>
      </c>
      <c r="J232" s="11">
        <f>IF(AND(A232="",B232=""),"",IF(B232&lt;&gt;"",IFERROR(INDEX(TAsset,MATCH(B232,TName,0))&amp;"",E232&amp;""),E232&amp;""))</f>
        <v/>
      </c>
      <c r="K232" s="28">
        <f>IF(AND(A232="",B232="",C232="",F232=""),"",IF(A232="","Add a date",IF(A232&gt;AsOf,"After as-of date: not counted yet",IF(AND(B232&lt;&gt;"",COUNTIF(TName,B232)=0),"Task not on Tasks sheet",""))))</f>
        <v/>
      </c>
    </row>
    <row r="233">
      <c r="A233" s="6" t="n"/>
      <c r="B233" s="10" t="n"/>
      <c r="C233" s="10" t="n"/>
      <c r="D233" s="10" t="n"/>
      <c r="E233" s="10" t="n"/>
      <c r="F233" s="24" t="n"/>
      <c r="G233" s="10" t="n"/>
      <c r="H233" s="10" t="n"/>
      <c r="I233" s="11">
        <f>IF(AND(A233="",B233=""),"",IF(B233&lt;&gt;"",IFERROR(INDEX(TArea,MATCH(B233,TName,0))&amp;"",D233&amp;""),D233&amp;""))</f>
        <v/>
      </c>
      <c r="J233" s="11">
        <f>IF(AND(A233="",B233=""),"",IF(B233&lt;&gt;"",IFERROR(INDEX(TAsset,MATCH(B233,TName,0))&amp;"",E233&amp;""),E233&amp;""))</f>
        <v/>
      </c>
      <c r="K233" s="28">
        <f>IF(AND(A233="",B233="",C233="",F233=""),"",IF(A233="","Add a date",IF(A233&gt;AsOf,"After as-of date: not counted yet",IF(AND(B233&lt;&gt;"",COUNTIF(TName,B233)=0),"Task not on Tasks sheet",""))))</f>
        <v/>
      </c>
    </row>
    <row r="234">
      <c r="A234" s="6" t="n"/>
      <c r="B234" s="10" t="n"/>
      <c r="C234" s="10" t="n"/>
      <c r="D234" s="10" t="n"/>
      <c r="E234" s="10" t="n"/>
      <c r="F234" s="24" t="n"/>
      <c r="G234" s="10" t="n"/>
      <c r="H234" s="10" t="n"/>
      <c r="I234" s="11">
        <f>IF(AND(A234="",B234=""),"",IF(B234&lt;&gt;"",IFERROR(INDEX(TArea,MATCH(B234,TName,0))&amp;"",D234&amp;""),D234&amp;""))</f>
        <v/>
      </c>
      <c r="J234" s="11">
        <f>IF(AND(A234="",B234=""),"",IF(B234&lt;&gt;"",IFERROR(INDEX(TAsset,MATCH(B234,TName,0))&amp;"",E234&amp;""),E234&amp;""))</f>
        <v/>
      </c>
      <c r="K234" s="28">
        <f>IF(AND(A234="",B234="",C234="",F234=""),"",IF(A234="","Add a date",IF(A234&gt;AsOf,"After as-of date: not counted yet",IF(AND(B234&lt;&gt;"",COUNTIF(TName,B234)=0),"Task not on Tasks sheet",""))))</f>
        <v/>
      </c>
    </row>
    <row r="235">
      <c r="A235" s="6" t="n"/>
      <c r="B235" s="10" t="n"/>
      <c r="C235" s="10" t="n"/>
      <c r="D235" s="10" t="n"/>
      <c r="E235" s="10" t="n"/>
      <c r="F235" s="24" t="n"/>
      <c r="G235" s="10" t="n"/>
      <c r="H235" s="10" t="n"/>
      <c r="I235" s="11">
        <f>IF(AND(A235="",B235=""),"",IF(B235&lt;&gt;"",IFERROR(INDEX(TArea,MATCH(B235,TName,0))&amp;"",D235&amp;""),D235&amp;""))</f>
        <v/>
      </c>
      <c r="J235" s="11">
        <f>IF(AND(A235="",B235=""),"",IF(B235&lt;&gt;"",IFERROR(INDEX(TAsset,MATCH(B235,TName,0))&amp;"",E235&amp;""),E235&amp;""))</f>
        <v/>
      </c>
      <c r="K235" s="28">
        <f>IF(AND(A235="",B235="",C235="",F235=""),"",IF(A235="","Add a date",IF(A235&gt;AsOf,"After as-of date: not counted yet",IF(AND(B235&lt;&gt;"",COUNTIF(TName,B235)=0),"Task not on Tasks sheet",""))))</f>
        <v/>
      </c>
    </row>
    <row r="236">
      <c r="A236" s="6" t="n"/>
      <c r="B236" s="10" t="n"/>
      <c r="C236" s="10" t="n"/>
      <c r="D236" s="10" t="n"/>
      <c r="E236" s="10" t="n"/>
      <c r="F236" s="24" t="n"/>
      <c r="G236" s="10" t="n"/>
      <c r="H236" s="10" t="n"/>
      <c r="I236" s="11">
        <f>IF(AND(A236="",B236=""),"",IF(B236&lt;&gt;"",IFERROR(INDEX(TArea,MATCH(B236,TName,0))&amp;"",D236&amp;""),D236&amp;""))</f>
        <v/>
      </c>
      <c r="J236" s="11">
        <f>IF(AND(A236="",B236=""),"",IF(B236&lt;&gt;"",IFERROR(INDEX(TAsset,MATCH(B236,TName,0))&amp;"",E236&amp;""),E236&amp;""))</f>
        <v/>
      </c>
      <c r="K236" s="28">
        <f>IF(AND(A236="",B236="",C236="",F236=""),"",IF(A236="","Add a date",IF(A236&gt;AsOf,"After as-of date: not counted yet",IF(AND(B236&lt;&gt;"",COUNTIF(TName,B236)=0),"Task not on Tasks sheet",""))))</f>
        <v/>
      </c>
    </row>
    <row r="237">
      <c r="A237" s="6" t="n"/>
      <c r="B237" s="10" t="n"/>
      <c r="C237" s="10" t="n"/>
      <c r="D237" s="10" t="n"/>
      <c r="E237" s="10" t="n"/>
      <c r="F237" s="24" t="n"/>
      <c r="G237" s="10" t="n"/>
      <c r="H237" s="10" t="n"/>
      <c r="I237" s="11">
        <f>IF(AND(A237="",B237=""),"",IF(B237&lt;&gt;"",IFERROR(INDEX(TArea,MATCH(B237,TName,0))&amp;"",D237&amp;""),D237&amp;""))</f>
        <v/>
      </c>
      <c r="J237" s="11">
        <f>IF(AND(A237="",B237=""),"",IF(B237&lt;&gt;"",IFERROR(INDEX(TAsset,MATCH(B237,TName,0))&amp;"",E237&amp;""),E237&amp;""))</f>
        <v/>
      </c>
      <c r="K237" s="28">
        <f>IF(AND(A237="",B237="",C237="",F237=""),"",IF(A237="","Add a date",IF(A237&gt;AsOf,"After as-of date: not counted yet",IF(AND(B237&lt;&gt;"",COUNTIF(TName,B237)=0),"Task not on Tasks sheet",""))))</f>
        <v/>
      </c>
    </row>
    <row r="238">
      <c r="A238" s="6" t="n"/>
      <c r="B238" s="10" t="n"/>
      <c r="C238" s="10" t="n"/>
      <c r="D238" s="10" t="n"/>
      <c r="E238" s="10" t="n"/>
      <c r="F238" s="24" t="n"/>
      <c r="G238" s="10" t="n"/>
      <c r="H238" s="10" t="n"/>
      <c r="I238" s="11">
        <f>IF(AND(A238="",B238=""),"",IF(B238&lt;&gt;"",IFERROR(INDEX(TArea,MATCH(B238,TName,0))&amp;"",D238&amp;""),D238&amp;""))</f>
        <v/>
      </c>
      <c r="J238" s="11">
        <f>IF(AND(A238="",B238=""),"",IF(B238&lt;&gt;"",IFERROR(INDEX(TAsset,MATCH(B238,TName,0))&amp;"",E238&amp;""),E238&amp;""))</f>
        <v/>
      </c>
      <c r="K238" s="28">
        <f>IF(AND(A238="",B238="",C238="",F238=""),"",IF(A238="","Add a date",IF(A238&gt;AsOf,"After as-of date: not counted yet",IF(AND(B238&lt;&gt;"",COUNTIF(TName,B238)=0),"Task not on Tasks sheet",""))))</f>
        <v/>
      </c>
    </row>
    <row r="239">
      <c r="A239" s="6" t="n"/>
      <c r="B239" s="10" t="n"/>
      <c r="C239" s="10" t="n"/>
      <c r="D239" s="10" t="n"/>
      <c r="E239" s="10" t="n"/>
      <c r="F239" s="24" t="n"/>
      <c r="G239" s="10" t="n"/>
      <c r="H239" s="10" t="n"/>
      <c r="I239" s="11">
        <f>IF(AND(A239="",B239=""),"",IF(B239&lt;&gt;"",IFERROR(INDEX(TArea,MATCH(B239,TName,0))&amp;"",D239&amp;""),D239&amp;""))</f>
        <v/>
      </c>
      <c r="J239" s="11">
        <f>IF(AND(A239="",B239=""),"",IF(B239&lt;&gt;"",IFERROR(INDEX(TAsset,MATCH(B239,TName,0))&amp;"",E239&amp;""),E239&amp;""))</f>
        <v/>
      </c>
      <c r="K239" s="28">
        <f>IF(AND(A239="",B239="",C239="",F239=""),"",IF(A239="","Add a date",IF(A239&gt;AsOf,"After as-of date: not counted yet",IF(AND(B239&lt;&gt;"",COUNTIF(TName,B239)=0),"Task not on Tasks sheet",""))))</f>
        <v/>
      </c>
    </row>
    <row r="240">
      <c r="A240" s="6" t="n"/>
      <c r="B240" s="10" t="n"/>
      <c r="C240" s="10" t="n"/>
      <c r="D240" s="10" t="n"/>
      <c r="E240" s="10" t="n"/>
      <c r="F240" s="24" t="n"/>
      <c r="G240" s="10" t="n"/>
      <c r="H240" s="10" t="n"/>
      <c r="I240" s="11">
        <f>IF(AND(A240="",B240=""),"",IF(B240&lt;&gt;"",IFERROR(INDEX(TArea,MATCH(B240,TName,0))&amp;"",D240&amp;""),D240&amp;""))</f>
        <v/>
      </c>
      <c r="J240" s="11">
        <f>IF(AND(A240="",B240=""),"",IF(B240&lt;&gt;"",IFERROR(INDEX(TAsset,MATCH(B240,TName,0))&amp;"",E240&amp;""),E240&amp;""))</f>
        <v/>
      </c>
      <c r="K240" s="28">
        <f>IF(AND(A240="",B240="",C240="",F240=""),"",IF(A240="","Add a date",IF(A240&gt;AsOf,"After as-of date: not counted yet",IF(AND(B240&lt;&gt;"",COUNTIF(TName,B240)=0),"Task not on Tasks sheet",""))))</f>
        <v/>
      </c>
    </row>
    <row r="241">
      <c r="A241" s="6" t="n"/>
      <c r="B241" s="10" t="n"/>
      <c r="C241" s="10" t="n"/>
      <c r="D241" s="10" t="n"/>
      <c r="E241" s="10" t="n"/>
      <c r="F241" s="24" t="n"/>
      <c r="G241" s="10" t="n"/>
      <c r="H241" s="10" t="n"/>
      <c r="I241" s="11">
        <f>IF(AND(A241="",B241=""),"",IF(B241&lt;&gt;"",IFERROR(INDEX(TArea,MATCH(B241,TName,0))&amp;"",D241&amp;""),D241&amp;""))</f>
        <v/>
      </c>
      <c r="J241" s="11">
        <f>IF(AND(A241="",B241=""),"",IF(B241&lt;&gt;"",IFERROR(INDEX(TAsset,MATCH(B241,TName,0))&amp;"",E241&amp;""),E241&amp;""))</f>
        <v/>
      </c>
      <c r="K241" s="28">
        <f>IF(AND(A241="",B241="",C241="",F241=""),"",IF(A241="","Add a date",IF(A241&gt;AsOf,"After as-of date: not counted yet",IF(AND(B241&lt;&gt;"",COUNTIF(TName,B241)=0),"Task not on Tasks sheet",""))))</f>
        <v/>
      </c>
    </row>
    <row r="242">
      <c r="A242" s="6" t="n"/>
      <c r="B242" s="10" t="n"/>
      <c r="C242" s="10" t="n"/>
      <c r="D242" s="10" t="n"/>
      <c r="E242" s="10" t="n"/>
      <c r="F242" s="24" t="n"/>
      <c r="G242" s="10" t="n"/>
      <c r="H242" s="10" t="n"/>
      <c r="I242" s="11">
        <f>IF(AND(A242="",B242=""),"",IF(B242&lt;&gt;"",IFERROR(INDEX(TArea,MATCH(B242,TName,0))&amp;"",D242&amp;""),D242&amp;""))</f>
        <v/>
      </c>
      <c r="J242" s="11">
        <f>IF(AND(A242="",B242=""),"",IF(B242&lt;&gt;"",IFERROR(INDEX(TAsset,MATCH(B242,TName,0))&amp;"",E242&amp;""),E242&amp;""))</f>
        <v/>
      </c>
      <c r="K242" s="28">
        <f>IF(AND(A242="",B242="",C242="",F242=""),"",IF(A242="","Add a date",IF(A242&gt;AsOf,"After as-of date: not counted yet",IF(AND(B242&lt;&gt;"",COUNTIF(TName,B242)=0),"Task not on Tasks sheet",""))))</f>
        <v/>
      </c>
    </row>
    <row r="243">
      <c r="A243" s="6" t="n"/>
      <c r="B243" s="10" t="n"/>
      <c r="C243" s="10" t="n"/>
      <c r="D243" s="10" t="n"/>
      <c r="E243" s="10" t="n"/>
      <c r="F243" s="24" t="n"/>
      <c r="G243" s="10" t="n"/>
      <c r="H243" s="10" t="n"/>
      <c r="I243" s="11">
        <f>IF(AND(A243="",B243=""),"",IF(B243&lt;&gt;"",IFERROR(INDEX(TArea,MATCH(B243,TName,0))&amp;"",D243&amp;""),D243&amp;""))</f>
        <v/>
      </c>
      <c r="J243" s="11">
        <f>IF(AND(A243="",B243=""),"",IF(B243&lt;&gt;"",IFERROR(INDEX(TAsset,MATCH(B243,TName,0))&amp;"",E243&amp;""),E243&amp;""))</f>
        <v/>
      </c>
      <c r="K243" s="28">
        <f>IF(AND(A243="",B243="",C243="",F243=""),"",IF(A243="","Add a date",IF(A243&gt;AsOf,"After as-of date: not counted yet",IF(AND(B243&lt;&gt;"",COUNTIF(TName,B243)=0),"Task not on Tasks sheet",""))))</f>
        <v/>
      </c>
    </row>
    <row r="244">
      <c r="A244" s="6" t="n"/>
      <c r="B244" s="10" t="n"/>
      <c r="C244" s="10" t="n"/>
      <c r="D244" s="10" t="n"/>
      <c r="E244" s="10" t="n"/>
      <c r="F244" s="24" t="n"/>
      <c r="G244" s="10" t="n"/>
      <c r="H244" s="10" t="n"/>
      <c r="I244" s="11">
        <f>IF(AND(A244="",B244=""),"",IF(B244&lt;&gt;"",IFERROR(INDEX(TArea,MATCH(B244,TName,0))&amp;"",D244&amp;""),D244&amp;""))</f>
        <v/>
      </c>
      <c r="J244" s="11">
        <f>IF(AND(A244="",B244=""),"",IF(B244&lt;&gt;"",IFERROR(INDEX(TAsset,MATCH(B244,TName,0))&amp;"",E244&amp;""),E244&amp;""))</f>
        <v/>
      </c>
      <c r="K244" s="28">
        <f>IF(AND(A244="",B244="",C244="",F244=""),"",IF(A244="","Add a date",IF(A244&gt;AsOf,"After as-of date: not counted yet",IF(AND(B244&lt;&gt;"",COUNTIF(TName,B244)=0),"Task not on Tasks sheet",""))))</f>
        <v/>
      </c>
    </row>
    <row r="245">
      <c r="A245" s="6" t="n"/>
      <c r="B245" s="10" t="n"/>
      <c r="C245" s="10" t="n"/>
      <c r="D245" s="10" t="n"/>
      <c r="E245" s="10" t="n"/>
      <c r="F245" s="24" t="n"/>
      <c r="G245" s="10" t="n"/>
      <c r="H245" s="10" t="n"/>
      <c r="I245" s="11">
        <f>IF(AND(A245="",B245=""),"",IF(B245&lt;&gt;"",IFERROR(INDEX(TArea,MATCH(B245,TName,0))&amp;"",D245&amp;""),D245&amp;""))</f>
        <v/>
      </c>
      <c r="J245" s="11">
        <f>IF(AND(A245="",B245=""),"",IF(B245&lt;&gt;"",IFERROR(INDEX(TAsset,MATCH(B245,TName,0))&amp;"",E245&amp;""),E245&amp;""))</f>
        <v/>
      </c>
      <c r="K245" s="28">
        <f>IF(AND(A245="",B245="",C245="",F245=""),"",IF(A245="","Add a date",IF(A245&gt;AsOf,"After as-of date: not counted yet",IF(AND(B245&lt;&gt;"",COUNTIF(TName,B245)=0),"Task not on Tasks sheet",""))))</f>
        <v/>
      </c>
    </row>
    <row r="246">
      <c r="A246" s="6" t="n"/>
      <c r="B246" s="10" t="n"/>
      <c r="C246" s="10" t="n"/>
      <c r="D246" s="10" t="n"/>
      <c r="E246" s="10" t="n"/>
      <c r="F246" s="24" t="n"/>
      <c r="G246" s="10" t="n"/>
      <c r="H246" s="10" t="n"/>
      <c r="I246" s="11">
        <f>IF(AND(A246="",B246=""),"",IF(B246&lt;&gt;"",IFERROR(INDEX(TArea,MATCH(B246,TName,0))&amp;"",D246&amp;""),D246&amp;""))</f>
        <v/>
      </c>
      <c r="J246" s="11">
        <f>IF(AND(A246="",B246=""),"",IF(B246&lt;&gt;"",IFERROR(INDEX(TAsset,MATCH(B246,TName,0))&amp;"",E246&amp;""),E246&amp;""))</f>
        <v/>
      </c>
      <c r="K246" s="28">
        <f>IF(AND(A246="",B246="",C246="",F246=""),"",IF(A246="","Add a date",IF(A246&gt;AsOf,"After as-of date: not counted yet",IF(AND(B246&lt;&gt;"",COUNTIF(TName,B246)=0),"Task not on Tasks sheet",""))))</f>
        <v/>
      </c>
    </row>
    <row r="247">
      <c r="A247" s="6" t="n"/>
      <c r="B247" s="10" t="n"/>
      <c r="C247" s="10" t="n"/>
      <c r="D247" s="10" t="n"/>
      <c r="E247" s="10" t="n"/>
      <c r="F247" s="24" t="n"/>
      <c r="G247" s="10" t="n"/>
      <c r="H247" s="10" t="n"/>
      <c r="I247" s="11">
        <f>IF(AND(A247="",B247=""),"",IF(B247&lt;&gt;"",IFERROR(INDEX(TArea,MATCH(B247,TName,0))&amp;"",D247&amp;""),D247&amp;""))</f>
        <v/>
      </c>
      <c r="J247" s="11">
        <f>IF(AND(A247="",B247=""),"",IF(B247&lt;&gt;"",IFERROR(INDEX(TAsset,MATCH(B247,TName,0))&amp;"",E247&amp;""),E247&amp;""))</f>
        <v/>
      </c>
      <c r="K247" s="28">
        <f>IF(AND(A247="",B247="",C247="",F247=""),"",IF(A247="","Add a date",IF(A247&gt;AsOf,"After as-of date: not counted yet",IF(AND(B247&lt;&gt;"",COUNTIF(TName,B247)=0),"Task not on Tasks sheet",""))))</f>
        <v/>
      </c>
    </row>
    <row r="248">
      <c r="A248" s="6" t="n"/>
      <c r="B248" s="10" t="n"/>
      <c r="C248" s="10" t="n"/>
      <c r="D248" s="10" t="n"/>
      <c r="E248" s="10" t="n"/>
      <c r="F248" s="24" t="n"/>
      <c r="G248" s="10" t="n"/>
      <c r="H248" s="10" t="n"/>
      <c r="I248" s="11">
        <f>IF(AND(A248="",B248=""),"",IF(B248&lt;&gt;"",IFERROR(INDEX(TArea,MATCH(B248,TName,0))&amp;"",D248&amp;""),D248&amp;""))</f>
        <v/>
      </c>
      <c r="J248" s="11">
        <f>IF(AND(A248="",B248=""),"",IF(B248&lt;&gt;"",IFERROR(INDEX(TAsset,MATCH(B248,TName,0))&amp;"",E248&amp;""),E248&amp;""))</f>
        <v/>
      </c>
      <c r="K248" s="28">
        <f>IF(AND(A248="",B248="",C248="",F248=""),"",IF(A248="","Add a date",IF(A248&gt;AsOf,"After as-of date: not counted yet",IF(AND(B248&lt;&gt;"",COUNTIF(TName,B248)=0),"Task not on Tasks sheet",""))))</f>
        <v/>
      </c>
    </row>
    <row r="249">
      <c r="A249" s="6" t="n"/>
      <c r="B249" s="10" t="n"/>
      <c r="C249" s="10" t="n"/>
      <c r="D249" s="10" t="n"/>
      <c r="E249" s="10" t="n"/>
      <c r="F249" s="24" t="n"/>
      <c r="G249" s="10" t="n"/>
      <c r="H249" s="10" t="n"/>
      <c r="I249" s="11">
        <f>IF(AND(A249="",B249=""),"",IF(B249&lt;&gt;"",IFERROR(INDEX(TArea,MATCH(B249,TName,0))&amp;"",D249&amp;""),D249&amp;""))</f>
        <v/>
      </c>
      <c r="J249" s="11">
        <f>IF(AND(A249="",B249=""),"",IF(B249&lt;&gt;"",IFERROR(INDEX(TAsset,MATCH(B249,TName,0))&amp;"",E249&amp;""),E249&amp;""))</f>
        <v/>
      </c>
      <c r="K249" s="28">
        <f>IF(AND(A249="",B249="",C249="",F249=""),"",IF(A249="","Add a date",IF(A249&gt;AsOf,"After as-of date: not counted yet",IF(AND(B249&lt;&gt;"",COUNTIF(TName,B249)=0),"Task not on Tasks sheet",""))))</f>
        <v/>
      </c>
    </row>
    <row r="250">
      <c r="A250" s="6" t="n"/>
      <c r="B250" s="10" t="n"/>
      <c r="C250" s="10" t="n"/>
      <c r="D250" s="10" t="n"/>
      <c r="E250" s="10" t="n"/>
      <c r="F250" s="24" t="n"/>
      <c r="G250" s="10" t="n"/>
      <c r="H250" s="10" t="n"/>
      <c r="I250" s="11">
        <f>IF(AND(A250="",B250=""),"",IF(B250&lt;&gt;"",IFERROR(INDEX(TArea,MATCH(B250,TName,0))&amp;"",D250&amp;""),D250&amp;""))</f>
        <v/>
      </c>
      <c r="J250" s="11">
        <f>IF(AND(A250="",B250=""),"",IF(B250&lt;&gt;"",IFERROR(INDEX(TAsset,MATCH(B250,TName,0))&amp;"",E250&amp;""),E250&amp;""))</f>
        <v/>
      </c>
      <c r="K250" s="28">
        <f>IF(AND(A250="",B250="",C250="",F250=""),"",IF(A250="","Add a date",IF(A250&gt;AsOf,"After as-of date: not counted yet",IF(AND(B250&lt;&gt;"",COUNTIF(TName,B250)=0),"Task not on Tasks sheet",""))))</f>
        <v/>
      </c>
    </row>
    <row r="251">
      <c r="A251" s="6" t="n"/>
      <c r="B251" s="10" t="n"/>
      <c r="C251" s="10" t="n"/>
      <c r="D251" s="10" t="n"/>
      <c r="E251" s="10" t="n"/>
      <c r="F251" s="24" t="n"/>
      <c r="G251" s="10" t="n"/>
      <c r="H251" s="10" t="n"/>
      <c r="I251" s="11">
        <f>IF(AND(A251="",B251=""),"",IF(B251&lt;&gt;"",IFERROR(INDEX(TArea,MATCH(B251,TName,0))&amp;"",D251&amp;""),D251&amp;""))</f>
        <v/>
      </c>
      <c r="J251" s="11">
        <f>IF(AND(A251="",B251=""),"",IF(B251&lt;&gt;"",IFERROR(INDEX(TAsset,MATCH(B251,TName,0))&amp;"",E251&amp;""),E251&amp;""))</f>
        <v/>
      </c>
      <c r="K251" s="28">
        <f>IF(AND(A251="",B251="",C251="",F251=""),"",IF(A251="","Add a date",IF(A251&gt;AsOf,"After as-of date: not counted yet",IF(AND(B251&lt;&gt;"",COUNTIF(TName,B251)=0),"Task not on Tasks sheet",""))))</f>
        <v/>
      </c>
    </row>
    <row r="252">
      <c r="A252" s="6" t="n"/>
      <c r="B252" s="10" t="n"/>
      <c r="C252" s="10" t="n"/>
      <c r="D252" s="10" t="n"/>
      <c r="E252" s="10" t="n"/>
      <c r="F252" s="24" t="n"/>
      <c r="G252" s="10" t="n"/>
      <c r="H252" s="10" t="n"/>
      <c r="I252" s="11">
        <f>IF(AND(A252="",B252=""),"",IF(B252&lt;&gt;"",IFERROR(INDEX(TArea,MATCH(B252,TName,0))&amp;"",D252&amp;""),D252&amp;""))</f>
        <v/>
      </c>
      <c r="J252" s="11">
        <f>IF(AND(A252="",B252=""),"",IF(B252&lt;&gt;"",IFERROR(INDEX(TAsset,MATCH(B252,TName,0))&amp;"",E252&amp;""),E252&amp;""))</f>
        <v/>
      </c>
      <c r="K252" s="28">
        <f>IF(AND(A252="",B252="",C252="",F252=""),"",IF(A252="","Add a date",IF(A252&gt;AsOf,"After as-of date: not counted yet",IF(AND(B252&lt;&gt;"",COUNTIF(TName,B252)=0),"Task not on Tasks sheet",""))))</f>
        <v/>
      </c>
    </row>
    <row r="253">
      <c r="A253" s="6" t="n"/>
      <c r="B253" s="10" t="n"/>
      <c r="C253" s="10" t="n"/>
      <c r="D253" s="10" t="n"/>
      <c r="E253" s="10" t="n"/>
      <c r="F253" s="24" t="n"/>
      <c r="G253" s="10" t="n"/>
      <c r="H253" s="10" t="n"/>
      <c r="I253" s="11">
        <f>IF(AND(A253="",B253=""),"",IF(B253&lt;&gt;"",IFERROR(INDEX(TArea,MATCH(B253,TName,0))&amp;"",D253&amp;""),D253&amp;""))</f>
        <v/>
      </c>
      <c r="J253" s="11">
        <f>IF(AND(A253="",B253=""),"",IF(B253&lt;&gt;"",IFERROR(INDEX(TAsset,MATCH(B253,TName,0))&amp;"",E253&amp;""),E253&amp;""))</f>
        <v/>
      </c>
      <c r="K253" s="28">
        <f>IF(AND(A253="",B253="",C253="",F253=""),"",IF(A253="","Add a date",IF(A253&gt;AsOf,"After as-of date: not counted yet",IF(AND(B253&lt;&gt;"",COUNTIF(TName,B253)=0),"Task not on Tasks sheet",""))))</f>
        <v/>
      </c>
    </row>
    <row r="254">
      <c r="A254" s="6" t="n"/>
      <c r="B254" s="10" t="n"/>
      <c r="C254" s="10" t="n"/>
      <c r="D254" s="10" t="n"/>
      <c r="E254" s="10" t="n"/>
      <c r="F254" s="24" t="n"/>
      <c r="G254" s="10" t="n"/>
      <c r="H254" s="10" t="n"/>
      <c r="I254" s="11">
        <f>IF(AND(A254="",B254=""),"",IF(B254&lt;&gt;"",IFERROR(INDEX(TArea,MATCH(B254,TName,0))&amp;"",D254&amp;""),D254&amp;""))</f>
        <v/>
      </c>
      <c r="J254" s="11">
        <f>IF(AND(A254="",B254=""),"",IF(B254&lt;&gt;"",IFERROR(INDEX(TAsset,MATCH(B254,TName,0))&amp;"",E254&amp;""),E254&amp;""))</f>
        <v/>
      </c>
      <c r="K254" s="28">
        <f>IF(AND(A254="",B254="",C254="",F254=""),"",IF(A254="","Add a date",IF(A254&gt;AsOf,"After as-of date: not counted yet",IF(AND(B254&lt;&gt;"",COUNTIF(TName,B254)=0),"Task not on Tasks sheet",""))))</f>
        <v/>
      </c>
    </row>
    <row r="255">
      <c r="A255" s="6" t="n"/>
      <c r="B255" s="10" t="n"/>
      <c r="C255" s="10" t="n"/>
      <c r="D255" s="10" t="n"/>
      <c r="E255" s="10" t="n"/>
      <c r="F255" s="24" t="n"/>
      <c r="G255" s="10" t="n"/>
      <c r="H255" s="10" t="n"/>
      <c r="I255" s="11">
        <f>IF(AND(A255="",B255=""),"",IF(B255&lt;&gt;"",IFERROR(INDEX(TArea,MATCH(B255,TName,0))&amp;"",D255&amp;""),D255&amp;""))</f>
        <v/>
      </c>
      <c r="J255" s="11">
        <f>IF(AND(A255="",B255=""),"",IF(B255&lt;&gt;"",IFERROR(INDEX(TAsset,MATCH(B255,TName,0))&amp;"",E255&amp;""),E255&amp;""))</f>
        <v/>
      </c>
      <c r="K255" s="28">
        <f>IF(AND(A255="",B255="",C255="",F255=""),"",IF(A255="","Add a date",IF(A255&gt;AsOf,"After as-of date: not counted yet",IF(AND(B255&lt;&gt;"",COUNTIF(TName,B255)=0),"Task not on Tasks sheet",""))))</f>
        <v/>
      </c>
    </row>
    <row r="256">
      <c r="A256" s="6" t="n"/>
      <c r="B256" s="10" t="n"/>
      <c r="C256" s="10" t="n"/>
      <c r="D256" s="10" t="n"/>
      <c r="E256" s="10" t="n"/>
      <c r="F256" s="24" t="n"/>
      <c r="G256" s="10" t="n"/>
      <c r="H256" s="10" t="n"/>
      <c r="I256" s="11">
        <f>IF(AND(A256="",B256=""),"",IF(B256&lt;&gt;"",IFERROR(INDEX(TArea,MATCH(B256,TName,0))&amp;"",D256&amp;""),D256&amp;""))</f>
        <v/>
      </c>
      <c r="J256" s="11">
        <f>IF(AND(A256="",B256=""),"",IF(B256&lt;&gt;"",IFERROR(INDEX(TAsset,MATCH(B256,TName,0))&amp;"",E256&amp;""),E256&amp;""))</f>
        <v/>
      </c>
      <c r="K256" s="28">
        <f>IF(AND(A256="",B256="",C256="",F256=""),"",IF(A256="","Add a date",IF(A256&gt;AsOf,"After as-of date: not counted yet",IF(AND(B256&lt;&gt;"",COUNTIF(TName,B256)=0),"Task not on Tasks sheet",""))))</f>
        <v/>
      </c>
    </row>
    <row r="257">
      <c r="A257" s="6" t="n"/>
      <c r="B257" s="10" t="n"/>
      <c r="C257" s="10" t="n"/>
      <c r="D257" s="10" t="n"/>
      <c r="E257" s="10" t="n"/>
      <c r="F257" s="24" t="n"/>
      <c r="G257" s="10" t="n"/>
      <c r="H257" s="10" t="n"/>
      <c r="I257" s="11">
        <f>IF(AND(A257="",B257=""),"",IF(B257&lt;&gt;"",IFERROR(INDEX(TArea,MATCH(B257,TName,0))&amp;"",D257&amp;""),D257&amp;""))</f>
        <v/>
      </c>
      <c r="J257" s="11">
        <f>IF(AND(A257="",B257=""),"",IF(B257&lt;&gt;"",IFERROR(INDEX(TAsset,MATCH(B257,TName,0))&amp;"",E257&amp;""),E257&amp;""))</f>
        <v/>
      </c>
      <c r="K257" s="28">
        <f>IF(AND(A257="",B257="",C257="",F257=""),"",IF(A257="","Add a date",IF(A257&gt;AsOf,"After as-of date: not counted yet",IF(AND(B257&lt;&gt;"",COUNTIF(TName,B257)=0),"Task not on Tasks sheet",""))))</f>
        <v/>
      </c>
    </row>
    <row r="258">
      <c r="A258" s="6" t="n"/>
      <c r="B258" s="10" t="n"/>
      <c r="C258" s="10" t="n"/>
      <c r="D258" s="10" t="n"/>
      <c r="E258" s="10" t="n"/>
      <c r="F258" s="24" t="n"/>
      <c r="G258" s="10" t="n"/>
      <c r="H258" s="10" t="n"/>
      <c r="I258" s="11">
        <f>IF(AND(A258="",B258=""),"",IF(B258&lt;&gt;"",IFERROR(INDEX(TArea,MATCH(B258,TName,0))&amp;"",D258&amp;""),D258&amp;""))</f>
        <v/>
      </c>
      <c r="J258" s="11">
        <f>IF(AND(A258="",B258=""),"",IF(B258&lt;&gt;"",IFERROR(INDEX(TAsset,MATCH(B258,TName,0))&amp;"",E258&amp;""),E258&amp;""))</f>
        <v/>
      </c>
      <c r="K258" s="28">
        <f>IF(AND(A258="",B258="",C258="",F258=""),"",IF(A258="","Add a date",IF(A258&gt;AsOf,"After as-of date: not counted yet",IF(AND(B258&lt;&gt;"",COUNTIF(TName,B258)=0),"Task not on Tasks sheet",""))))</f>
        <v/>
      </c>
    </row>
    <row r="259">
      <c r="A259" s="6" t="n"/>
      <c r="B259" s="10" t="n"/>
      <c r="C259" s="10" t="n"/>
      <c r="D259" s="10" t="n"/>
      <c r="E259" s="10" t="n"/>
      <c r="F259" s="24" t="n"/>
      <c r="G259" s="10" t="n"/>
      <c r="H259" s="10" t="n"/>
      <c r="I259" s="11">
        <f>IF(AND(A259="",B259=""),"",IF(B259&lt;&gt;"",IFERROR(INDEX(TArea,MATCH(B259,TName,0))&amp;"",D259&amp;""),D259&amp;""))</f>
        <v/>
      </c>
      <c r="J259" s="11">
        <f>IF(AND(A259="",B259=""),"",IF(B259&lt;&gt;"",IFERROR(INDEX(TAsset,MATCH(B259,TName,0))&amp;"",E259&amp;""),E259&amp;""))</f>
        <v/>
      </c>
      <c r="K259" s="28">
        <f>IF(AND(A259="",B259="",C259="",F259=""),"",IF(A259="","Add a date",IF(A259&gt;AsOf,"After as-of date: not counted yet",IF(AND(B259&lt;&gt;"",COUNTIF(TName,B259)=0),"Task not on Tasks sheet",""))))</f>
        <v/>
      </c>
    </row>
    <row r="260">
      <c r="A260" s="6" t="n"/>
      <c r="B260" s="10" t="n"/>
      <c r="C260" s="10" t="n"/>
      <c r="D260" s="10" t="n"/>
      <c r="E260" s="10" t="n"/>
      <c r="F260" s="24" t="n"/>
      <c r="G260" s="10" t="n"/>
      <c r="H260" s="10" t="n"/>
      <c r="I260" s="11">
        <f>IF(AND(A260="",B260=""),"",IF(B260&lt;&gt;"",IFERROR(INDEX(TArea,MATCH(B260,TName,0))&amp;"",D260&amp;""),D260&amp;""))</f>
        <v/>
      </c>
      <c r="J260" s="11">
        <f>IF(AND(A260="",B260=""),"",IF(B260&lt;&gt;"",IFERROR(INDEX(TAsset,MATCH(B260,TName,0))&amp;"",E260&amp;""),E260&amp;""))</f>
        <v/>
      </c>
      <c r="K260" s="28">
        <f>IF(AND(A260="",B260="",C260="",F260=""),"",IF(A260="","Add a date",IF(A260&gt;AsOf,"After as-of date: not counted yet",IF(AND(B260&lt;&gt;"",COUNTIF(TName,B260)=0),"Task not on Tasks sheet",""))))</f>
        <v/>
      </c>
    </row>
    <row r="261">
      <c r="A261" s="6" t="n"/>
      <c r="B261" s="10" t="n"/>
      <c r="C261" s="10" t="n"/>
      <c r="D261" s="10" t="n"/>
      <c r="E261" s="10" t="n"/>
      <c r="F261" s="24" t="n"/>
      <c r="G261" s="10" t="n"/>
      <c r="H261" s="10" t="n"/>
      <c r="I261" s="11">
        <f>IF(AND(A261="",B261=""),"",IF(B261&lt;&gt;"",IFERROR(INDEX(TArea,MATCH(B261,TName,0))&amp;"",D261&amp;""),D261&amp;""))</f>
        <v/>
      </c>
      <c r="J261" s="11">
        <f>IF(AND(A261="",B261=""),"",IF(B261&lt;&gt;"",IFERROR(INDEX(TAsset,MATCH(B261,TName,0))&amp;"",E261&amp;""),E261&amp;""))</f>
        <v/>
      </c>
      <c r="K261" s="28">
        <f>IF(AND(A261="",B261="",C261="",F261=""),"",IF(A261="","Add a date",IF(A261&gt;AsOf,"After as-of date: not counted yet",IF(AND(B261&lt;&gt;"",COUNTIF(TName,B261)=0),"Task not on Tasks sheet",""))))</f>
        <v/>
      </c>
    </row>
    <row r="262">
      <c r="A262" s="6" t="n"/>
      <c r="B262" s="10" t="n"/>
      <c r="C262" s="10" t="n"/>
      <c r="D262" s="10" t="n"/>
      <c r="E262" s="10" t="n"/>
      <c r="F262" s="24" t="n"/>
      <c r="G262" s="10" t="n"/>
      <c r="H262" s="10" t="n"/>
      <c r="I262" s="11">
        <f>IF(AND(A262="",B262=""),"",IF(B262&lt;&gt;"",IFERROR(INDEX(TArea,MATCH(B262,TName,0))&amp;"",D262&amp;""),D262&amp;""))</f>
        <v/>
      </c>
      <c r="J262" s="11">
        <f>IF(AND(A262="",B262=""),"",IF(B262&lt;&gt;"",IFERROR(INDEX(TAsset,MATCH(B262,TName,0))&amp;"",E262&amp;""),E262&amp;""))</f>
        <v/>
      </c>
      <c r="K262" s="28">
        <f>IF(AND(A262="",B262="",C262="",F262=""),"",IF(A262="","Add a date",IF(A262&gt;AsOf,"After as-of date: not counted yet",IF(AND(B262&lt;&gt;"",COUNTIF(TName,B262)=0),"Task not on Tasks sheet",""))))</f>
        <v/>
      </c>
    </row>
    <row r="263">
      <c r="A263" s="6" t="n"/>
      <c r="B263" s="10" t="n"/>
      <c r="C263" s="10" t="n"/>
      <c r="D263" s="10" t="n"/>
      <c r="E263" s="10" t="n"/>
      <c r="F263" s="24" t="n"/>
      <c r="G263" s="10" t="n"/>
      <c r="H263" s="10" t="n"/>
      <c r="I263" s="11">
        <f>IF(AND(A263="",B263=""),"",IF(B263&lt;&gt;"",IFERROR(INDEX(TArea,MATCH(B263,TName,0))&amp;"",D263&amp;""),D263&amp;""))</f>
        <v/>
      </c>
      <c r="J263" s="11">
        <f>IF(AND(A263="",B263=""),"",IF(B263&lt;&gt;"",IFERROR(INDEX(TAsset,MATCH(B263,TName,0))&amp;"",E263&amp;""),E263&amp;""))</f>
        <v/>
      </c>
      <c r="K263" s="28">
        <f>IF(AND(A263="",B263="",C263="",F263=""),"",IF(A263="","Add a date",IF(A263&gt;AsOf,"After as-of date: not counted yet",IF(AND(B263&lt;&gt;"",COUNTIF(TName,B263)=0),"Task not on Tasks sheet",""))))</f>
        <v/>
      </c>
    </row>
    <row r="264">
      <c r="A264" s="6" t="n"/>
      <c r="B264" s="10" t="n"/>
      <c r="C264" s="10" t="n"/>
      <c r="D264" s="10" t="n"/>
      <c r="E264" s="10" t="n"/>
      <c r="F264" s="24" t="n"/>
      <c r="G264" s="10" t="n"/>
      <c r="H264" s="10" t="n"/>
      <c r="I264" s="11">
        <f>IF(AND(A264="",B264=""),"",IF(B264&lt;&gt;"",IFERROR(INDEX(TArea,MATCH(B264,TName,0))&amp;"",D264&amp;""),D264&amp;""))</f>
        <v/>
      </c>
      <c r="J264" s="11">
        <f>IF(AND(A264="",B264=""),"",IF(B264&lt;&gt;"",IFERROR(INDEX(TAsset,MATCH(B264,TName,0))&amp;"",E264&amp;""),E264&amp;""))</f>
        <v/>
      </c>
      <c r="K264" s="28">
        <f>IF(AND(A264="",B264="",C264="",F264=""),"",IF(A264="","Add a date",IF(A264&gt;AsOf,"After as-of date: not counted yet",IF(AND(B264&lt;&gt;"",COUNTIF(TName,B264)=0),"Task not on Tasks sheet",""))))</f>
        <v/>
      </c>
    </row>
    <row r="265">
      <c r="A265" s="6" t="n"/>
      <c r="B265" s="10" t="n"/>
      <c r="C265" s="10" t="n"/>
      <c r="D265" s="10" t="n"/>
      <c r="E265" s="10" t="n"/>
      <c r="F265" s="24" t="n"/>
      <c r="G265" s="10" t="n"/>
      <c r="H265" s="10" t="n"/>
      <c r="I265" s="11">
        <f>IF(AND(A265="",B265=""),"",IF(B265&lt;&gt;"",IFERROR(INDEX(TArea,MATCH(B265,TName,0))&amp;"",D265&amp;""),D265&amp;""))</f>
        <v/>
      </c>
      <c r="J265" s="11">
        <f>IF(AND(A265="",B265=""),"",IF(B265&lt;&gt;"",IFERROR(INDEX(TAsset,MATCH(B265,TName,0))&amp;"",E265&amp;""),E265&amp;""))</f>
        <v/>
      </c>
      <c r="K265" s="28">
        <f>IF(AND(A265="",B265="",C265="",F265=""),"",IF(A265="","Add a date",IF(A265&gt;AsOf,"After as-of date: not counted yet",IF(AND(B265&lt;&gt;"",COUNTIF(TName,B265)=0),"Task not on Tasks sheet",""))))</f>
        <v/>
      </c>
    </row>
    <row r="266">
      <c r="A266" s="6" t="n"/>
      <c r="B266" s="10" t="n"/>
      <c r="C266" s="10" t="n"/>
      <c r="D266" s="10" t="n"/>
      <c r="E266" s="10" t="n"/>
      <c r="F266" s="24" t="n"/>
      <c r="G266" s="10" t="n"/>
      <c r="H266" s="10" t="n"/>
      <c r="I266" s="11">
        <f>IF(AND(A266="",B266=""),"",IF(B266&lt;&gt;"",IFERROR(INDEX(TArea,MATCH(B266,TName,0))&amp;"",D266&amp;""),D266&amp;""))</f>
        <v/>
      </c>
      <c r="J266" s="11">
        <f>IF(AND(A266="",B266=""),"",IF(B266&lt;&gt;"",IFERROR(INDEX(TAsset,MATCH(B266,TName,0))&amp;"",E266&amp;""),E266&amp;""))</f>
        <v/>
      </c>
      <c r="K266" s="28">
        <f>IF(AND(A266="",B266="",C266="",F266=""),"",IF(A266="","Add a date",IF(A266&gt;AsOf,"After as-of date: not counted yet",IF(AND(B266&lt;&gt;"",COUNTIF(TName,B266)=0),"Task not on Tasks sheet",""))))</f>
        <v/>
      </c>
    </row>
    <row r="267">
      <c r="A267" s="6" t="n"/>
      <c r="B267" s="10" t="n"/>
      <c r="C267" s="10" t="n"/>
      <c r="D267" s="10" t="n"/>
      <c r="E267" s="10" t="n"/>
      <c r="F267" s="24" t="n"/>
      <c r="G267" s="10" t="n"/>
      <c r="H267" s="10" t="n"/>
      <c r="I267" s="11">
        <f>IF(AND(A267="",B267=""),"",IF(B267&lt;&gt;"",IFERROR(INDEX(TArea,MATCH(B267,TName,0))&amp;"",D267&amp;""),D267&amp;""))</f>
        <v/>
      </c>
      <c r="J267" s="11">
        <f>IF(AND(A267="",B267=""),"",IF(B267&lt;&gt;"",IFERROR(INDEX(TAsset,MATCH(B267,TName,0))&amp;"",E267&amp;""),E267&amp;""))</f>
        <v/>
      </c>
      <c r="K267" s="28">
        <f>IF(AND(A267="",B267="",C267="",F267=""),"",IF(A267="","Add a date",IF(A267&gt;AsOf,"After as-of date: not counted yet",IF(AND(B267&lt;&gt;"",COUNTIF(TName,B267)=0),"Task not on Tasks sheet",""))))</f>
        <v/>
      </c>
    </row>
    <row r="268">
      <c r="A268" s="6" t="n"/>
      <c r="B268" s="10" t="n"/>
      <c r="C268" s="10" t="n"/>
      <c r="D268" s="10" t="n"/>
      <c r="E268" s="10" t="n"/>
      <c r="F268" s="24" t="n"/>
      <c r="G268" s="10" t="n"/>
      <c r="H268" s="10" t="n"/>
      <c r="I268" s="11">
        <f>IF(AND(A268="",B268=""),"",IF(B268&lt;&gt;"",IFERROR(INDEX(TArea,MATCH(B268,TName,0))&amp;"",D268&amp;""),D268&amp;""))</f>
        <v/>
      </c>
      <c r="J268" s="11">
        <f>IF(AND(A268="",B268=""),"",IF(B268&lt;&gt;"",IFERROR(INDEX(TAsset,MATCH(B268,TName,0))&amp;"",E268&amp;""),E268&amp;""))</f>
        <v/>
      </c>
      <c r="K268" s="28">
        <f>IF(AND(A268="",B268="",C268="",F268=""),"",IF(A268="","Add a date",IF(A268&gt;AsOf,"After as-of date: not counted yet",IF(AND(B268&lt;&gt;"",COUNTIF(TName,B268)=0),"Task not on Tasks sheet",""))))</f>
        <v/>
      </c>
    </row>
    <row r="269">
      <c r="A269" s="6" t="n"/>
      <c r="B269" s="10" t="n"/>
      <c r="C269" s="10" t="n"/>
      <c r="D269" s="10" t="n"/>
      <c r="E269" s="10" t="n"/>
      <c r="F269" s="24" t="n"/>
      <c r="G269" s="10" t="n"/>
      <c r="H269" s="10" t="n"/>
      <c r="I269" s="11">
        <f>IF(AND(A269="",B269=""),"",IF(B269&lt;&gt;"",IFERROR(INDEX(TArea,MATCH(B269,TName,0))&amp;"",D269&amp;""),D269&amp;""))</f>
        <v/>
      </c>
      <c r="J269" s="11">
        <f>IF(AND(A269="",B269=""),"",IF(B269&lt;&gt;"",IFERROR(INDEX(TAsset,MATCH(B269,TName,0))&amp;"",E269&amp;""),E269&amp;""))</f>
        <v/>
      </c>
      <c r="K269" s="28">
        <f>IF(AND(A269="",B269="",C269="",F269=""),"",IF(A269="","Add a date",IF(A269&gt;AsOf,"After as-of date: not counted yet",IF(AND(B269&lt;&gt;"",COUNTIF(TName,B269)=0),"Task not on Tasks sheet",""))))</f>
        <v/>
      </c>
    </row>
    <row r="270">
      <c r="A270" s="6" t="n"/>
      <c r="B270" s="10" t="n"/>
      <c r="C270" s="10" t="n"/>
      <c r="D270" s="10" t="n"/>
      <c r="E270" s="10" t="n"/>
      <c r="F270" s="24" t="n"/>
      <c r="G270" s="10" t="n"/>
      <c r="H270" s="10" t="n"/>
      <c r="I270" s="11">
        <f>IF(AND(A270="",B270=""),"",IF(B270&lt;&gt;"",IFERROR(INDEX(TArea,MATCH(B270,TName,0))&amp;"",D270&amp;""),D270&amp;""))</f>
        <v/>
      </c>
      <c r="J270" s="11">
        <f>IF(AND(A270="",B270=""),"",IF(B270&lt;&gt;"",IFERROR(INDEX(TAsset,MATCH(B270,TName,0))&amp;"",E270&amp;""),E270&amp;""))</f>
        <v/>
      </c>
      <c r="K270" s="28">
        <f>IF(AND(A270="",B270="",C270="",F270=""),"",IF(A270="","Add a date",IF(A270&gt;AsOf,"After as-of date: not counted yet",IF(AND(B270&lt;&gt;"",COUNTIF(TName,B270)=0),"Task not on Tasks sheet",""))))</f>
        <v/>
      </c>
    </row>
    <row r="271">
      <c r="A271" s="6" t="n"/>
      <c r="B271" s="10" t="n"/>
      <c r="C271" s="10" t="n"/>
      <c r="D271" s="10" t="n"/>
      <c r="E271" s="10" t="n"/>
      <c r="F271" s="24" t="n"/>
      <c r="G271" s="10" t="n"/>
      <c r="H271" s="10" t="n"/>
      <c r="I271" s="11">
        <f>IF(AND(A271="",B271=""),"",IF(B271&lt;&gt;"",IFERROR(INDEX(TArea,MATCH(B271,TName,0))&amp;"",D271&amp;""),D271&amp;""))</f>
        <v/>
      </c>
      <c r="J271" s="11">
        <f>IF(AND(A271="",B271=""),"",IF(B271&lt;&gt;"",IFERROR(INDEX(TAsset,MATCH(B271,TName,0))&amp;"",E271&amp;""),E271&amp;""))</f>
        <v/>
      </c>
      <c r="K271" s="28">
        <f>IF(AND(A271="",B271="",C271="",F271=""),"",IF(A271="","Add a date",IF(A271&gt;AsOf,"After as-of date: not counted yet",IF(AND(B271&lt;&gt;"",COUNTIF(TName,B271)=0),"Task not on Tasks sheet",""))))</f>
        <v/>
      </c>
    </row>
    <row r="272">
      <c r="A272" s="6" t="n"/>
      <c r="B272" s="10" t="n"/>
      <c r="C272" s="10" t="n"/>
      <c r="D272" s="10" t="n"/>
      <c r="E272" s="10" t="n"/>
      <c r="F272" s="24" t="n"/>
      <c r="G272" s="10" t="n"/>
      <c r="H272" s="10" t="n"/>
      <c r="I272" s="11">
        <f>IF(AND(A272="",B272=""),"",IF(B272&lt;&gt;"",IFERROR(INDEX(TArea,MATCH(B272,TName,0))&amp;"",D272&amp;""),D272&amp;""))</f>
        <v/>
      </c>
      <c r="J272" s="11">
        <f>IF(AND(A272="",B272=""),"",IF(B272&lt;&gt;"",IFERROR(INDEX(TAsset,MATCH(B272,TName,0))&amp;"",E272&amp;""),E272&amp;""))</f>
        <v/>
      </c>
      <c r="K272" s="28">
        <f>IF(AND(A272="",B272="",C272="",F272=""),"",IF(A272="","Add a date",IF(A272&gt;AsOf,"After as-of date: not counted yet",IF(AND(B272&lt;&gt;"",COUNTIF(TName,B272)=0),"Task not on Tasks sheet",""))))</f>
        <v/>
      </c>
    </row>
    <row r="273">
      <c r="A273" s="6" t="n"/>
      <c r="B273" s="10" t="n"/>
      <c r="C273" s="10" t="n"/>
      <c r="D273" s="10" t="n"/>
      <c r="E273" s="10" t="n"/>
      <c r="F273" s="24" t="n"/>
      <c r="G273" s="10" t="n"/>
      <c r="H273" s="10" t="n"/>
      <c r="I273" s="11">
        <f>IF(AND(A273="",B273=""),"",IF(B273&lt;&gt;"",IFERROR(INDEX(TArea,MATCH(B273,TName,0))&amp;"",D273&amp;""),D273&amp;""))</f>
        <v/>
      </c>
      <c r="J273" s="11">
        <f>IF(AND(A273="",B273=""),"",IF(B273&lt;&gt;"",IFERROR(INDEX(TAsset,MATCH(B273,TName,0))&amp;"",E273&amp;""),E273&amp;""))</f>
        <v/>
      </c>
      <c r="K273" s="28">
        <f>IF(AND(A273="",B273="",C273="",F273=""),"",IF(A273="","Add a date",IF(A273&gt;AsOf,"After as-of date: not counted yet",IF(AND(B273&lt;&gt;"",COUNTIF(TName,B273)=0),"Task not on Tasks sheet",""))))</f>
        <v/>
      </c>
    </row>
    <row r="274">
      <c r="A274" s="6" t="n"/>
      <c r="B274" s="10" t="n"/>
      <c r="C274" s="10" t="n"/>
      <c r="D274" s="10" t="n"/>
      <c r="E274" s="10" t="n"/>
      <c r="F274" s="24" t="n"/>
      <c r="G274" s="10" t="n"/>
      <c r="H274" s="10" t="n"/>
      <c r="I274" s="11">
        <f>IF(AND(A274="",B274=""),"",IF(B274&lt;&gt;"",IFERROR(INDEX(TArea,MATCH(B274,TName,0))&amp;"",D274&amp;""),D274&amp;""))</f>
        <v/>
      </c>
      <c r="J274" s="11">
        <f>IF(AND(A274="",B274=""),"",IF(B274&lt;&gt;"",IFERROR(INDEX(TAsset,MATCH(B274,TName,0))&amp;"",E274&amp;""),E274&amp;""))</f>
        <v/>
      </c>
      <c r="K274" s="28">
        <f>IF(AND(A274="",B274="",C274="",F274=""),"",IF(A274="","Add a date",IF(A274&gt;AsOf,"After as-of date: not counted yet",IF(AND(B274&lt;&gt;"",COUNTIF(TName,B274)=0),"Task not on Tasks sheet",""))))</f>
        <v/>
      </c>
    </row>
    <row r="275">
      <c r="A275" s="6" t="n"/>
      <c r="B275" s="10" t="n"/>
      <c r="C275" s="10" t="n"/>
      <c r="D275" s="10" t="n"/>
      <c r="E275" s="10" t="n"/>
      <c r="F275" s="24" t="n"/>
      <c r="G275" s="10" t="n"/>
      <c r="H275" s="10" t="n"/>
      <c r="I275" s="11">
        <f>IF(AND(A275="",B275=""),"",IF(B275&lt;&gt;"",IFERROR(INDEX(TArea,MATCH(B275,TName,0))&amp;"",D275&amp;""),D275&amp;""))</f>
        <v/>
      </c>
      <c r="J275" s="11">
        <f>IF(AND(A275="",B275=""),"",IF(B275&lt;&gt;"",IFERROR(INDEX(TAsset,MATCH(B275,TName,0))&amp;"",E275&amp;""),E275&amp;""))</f>
        <v/>
      </c>
      <c r="K275" s="28">
        <f>IF(AND(A275="",B275="",C275="",F275=""),"",IF(A275="","Add a date",IF(A275&gt;AsOf,"After as-of date: not counted yet",IF(AND(B275&lt;&gt;"",COUNTIF(TName,B275)=0),"Task not on Tasks sheet",""))))</f>
        <v/>
      </c>
    </row>
    <row r="276">
      <c r="A276" s="6" t="n"/>
      <c r="B276" s="10" t="n"/>
      <c r="C276" s="10" t="n"/>
      <c r="D276" s="10" t="n"/>
      <c r="E276" s="10" t="n"/>
      <c r="F276" s="24" t="n"/>
      <c r="G276" s="10" t="n"/>
      <c r="H276" s="10" t="n"/>
      <c r="I276" s="11">
        <f>IF(AND(A276="",B276=""),"",IF(B276&lt;&gt;"",IFERROR(INDEX(TArea,MATCH(B276,TName,0))&amp;"",D276&amp;""),D276&amp;""))</f>
        <v/>
      </c>
      <c r="J276" s="11">
        <f>IF(AND(A276="",B276=""),"",IF(B276&lt;&gt;"",IFERROR(INDEX(TAsset,MATCH(B276,TName,0))&amp;"",E276&amp;""),E276&amp;""))</f>
        <v/>
      </c>
      <c r="K276" s="28">
        <f>IF(AND(A276="",B276="",C276="",F276=""),"",IF(A276="","Add a date",IF(A276&gt;AsOf,"After as-of date: not counted yet",IF(AND(B276&lt;&gt;"",COUNTIF(TName,B276)=0),"Task not on Tasks sheet",""))))</f>
        <v/>
      </c>
    </row>
    <row r="277">
      <c r="A277" s="6" t="n"/>
      <c r="B277" s="10" t="n"/>
      <c r="C277" s="10" t="n"/>
      <c r="D277" s="10" t="n"/>
      <c r="E277" s="10" t="n"/>
      <c r="F277" s="24" t="n"/>
      <c r="G277" s="10" t="n"/>
      <c r="H277" s="10" t="n"/>
      <c r="I277" s="11">
        <f>IF(AND(A277="",B277=""),"",IF(B277&lt;&gt;"",IFERROR(INDEX(TArea,MATCH(B277,TName,0))&amp;"",D277&amp;""),D277&amp;""))</f>
        <v/>
      </c>
      <c r="J277" s="11">
        <f>IF(AND(A277="",B277=""),"",IF(B277&lt;&gt;"",IFERROR(INDEX(TAsset,MATCH(B277,TName,0))&amp;"",E277&amp;""),E277&amp;""))</f>
        <v/>
      </c>
      <c r="K277" s="28">
        <f>IF(AND(A277="",B277="",C277="",F277=""),"",IF(A277="","Add a date",IF(A277&gt;AsOf,"After as-of date: not counted yet",IF(AND(B277&lt;&gt;"",COUNTIF(TName,B277)=0),"Task not on Tasks sheet",""))))</f>
        <v/>
      </c>
    </row>
    <row r="278">
      <c r="A278" s="6" t="n"/>
      <c r="B278" s="10" t="n"/>
      <c r="C278" s="10" t="n"/>
      <c r="D278" s="10" t="n"/>
      <c r="E278" s="10" t="n"/>
      <c r="F278" s="24" t="n"/>
      <c r="G278" s="10" t="n"/>
      <c r="H278" s="10" t="n"/>
      <c r="I278" s="11">
        <f>IF(AND(A278="",B278=""),"",IF(B278&lt;&gt;"",IFERROR(INDEX(TArea,MATCH(B278,TName,0))&amp;"",D278&amp;""),D278&amp;""))</f>
        <v/>
      </c>
      <c r="J278" s="11">
        <f>IF(AND(A278="",B278=""),"",IF(B278&lt;&gt;"",IFERROR(INDEX(TAsset,MATCH(B278,TName,0))&amp;"",E278&amp;""),E278&amp;""))</f>
        <v/>
      </c>
      <c r="K278" s="28">
        <f>IF(AND(A278="",B278="",C278="",F278=""),"",IF(A278="","Add a date",IF(A278&gt;AsOf,"After as-of date: not counted yet",IF(AND(B278&lt;&gt;"",COUNTIF(TName,B278)=0),"Task not on Tasks sheet",""))))</f>
        <v/>
      </c>
    </row>
    <row r="279">
      <c r="A279" s="6" t="n"/>
      <c r="B279" s="10" t="n"/>
      <c r="C279" s="10" t="n"/>
      <c r="D279" s="10" t="n"/>
      <c r="E279" s="10" t="n"/>
      <c r="F279" s="24" t="n"/>
      <c r="G279" s="10" t="n"/>
      <c r="H279" s="10" t="n"/>
      <c r="I279" s="11">
        <f>IF(AND(A279="",B279=""),"",IF(B279&lt;&gt;"",IFERROR(INDEX(TArea,MATCH(B279,TName,0))&amp;"",D279&amp;""),D279&amp;""))</f>
        <v/>
      </c>
      <c r="J279" s="11">
        <f>IF(AND(A279="",B279=""),"",IF(B279&lt;&gt;"",IFERROR(INDEX(TAsset,MATCH(B279,TName,0))&amp;"",E279&amp;""),E279&amp;""))</f>
        <v/>
      </c>
      <c r="K279" s="28">
        <f>IF(AND(A279="",B279="",C279="",F279=""),"",IF(A279="","Add a date",IF(A279&gt;AsOf,"After as-of date: not counted yet",IF(AND(B279&lt;&gt;"",COUNTIF(TName,B279)=0),"Task not on Tasks sheet",""))))</f>
        <v/>
      </c>
    </row>
    <row r="280">
      <c r="A280" s="6" t="n"/>
      <c r="B280" s="10" t="n"/>
      <c r="C280" s="10" t="n"/>
      <c r="D280" s="10" t="n"/>
      <c r="E280" s="10" t="n"/>
      <c r="F280" s="24" t="n"/>
      <c r="G280" s="10" t="n"/>
      <c r="H280" s="10" t="n"/>
      <c r="I280" s="11">
        <f>IF(AND(A280="",B280=""),"",IF(B280&lt;&gt;"",IFERROR(INDEX(TArea,MATCH(B280,TName,0))&amp;"",D280&amp;""),D280&amp;""))</f>
        <v/>
      </c>
      <c r="J280" s="11">
        <f>IF(AND(A280="",B280=""),"",IF(B280&lt;&gt;"",IFERROR(INDEX(TAsset,MATCH(B280,TName,0))&amp;"",E280&amp;""),E280&amp;""))</f>
        <v/>
      </c>
      <c r="K280" s="28">
        <f>IF(AND(A280="",B280="",C280="",F280=""),"",IF(A280="","Add a date",IF(A280&gt;AsOf,"After as-of date: not counted yet",IF(AND(B280&lt;&gt;"",COUNTIF(TName,B280)=0),"Task not on Tasks sheet",""))))</f>
        <v/>
      </c>
    </row>
    <row r="281">
      <c r="A281" s="6" t="n"/>
      <c r="B281" s="10" t="n"/>
      <c r="C281" s="10" t="n"/>
      <c r="D281" s="10" t="n"/>
      <c r="E281" s="10" t="n"/>
      <c r="F281" s="24" t="n"/>
      <c r="G281" s="10" t="n"/>
      <c r="H281" s="10" t="n"/>
      <c r="I281" s="11">
        <f>IF(AND(A281="",B281=""),"",IF(B281&lt;&gt;"",IFERROR(INDEX(TArea,MATCH(B281,TName,0))&amp;"",D281&amp;""),D281&amp;""))</f>
        <v/>
      </c>
      <c r="J281" s="11">
        <f>IF(AND(A281="",B281=""),"",IF(B281&lt;&gt;"",IFERROR(INDEX(TAsset,MATCH(B281,TName,0))&amp;"",E281&amp;""),E281&amp;""))</f>
        <v/>
      </c>
      <c r="K281" s="28">
        <f>IF(AND(A281="",B281="",C281="",F281=""),"",IF(A281="","Add a date",IF(A281&gt;AsOf,"After as-of date: not counted yet",IF(AND(B281&lt;&gt;"",COUNTIF(TName,B281)=0),"Task not on Tasks sheet",""))))</f>
        <v/>
      </c>
    </row>
    <row r="282">
      <c r="A282" s="6" t="n"/>
      <c r="B282" s="10" t="n"/>
      <c r="C282" s="10" t="n"/>
      <c r="D282" s="10" t="n"/>
      <c r="E282" s="10" t="n"/>
      <c r="F282" s="24" t="n"/>
      <c r="G282" s="10" t="n"/>
      <c r="H282" s="10" t="n"/>
      <c r="I282" s="11">
        <f>IF(AND(A282="",B282=""),"",IF(B282&lt;&gt;"",IFERROR(INDEX(TArea,MATCH(B282,TName,0))&amp;"",D282&amp;""),D282&amp;""))</f>
        <v/>
      </c>
      <c r="J282" s="11">
        <f>IF(AND(A282="",B282=""),"",IF(B282&lt;&gt;"",IFERROR(INDEX(TAsset,MATCH(B282,TName,0))&amp;"",E282&amp;""),E282&amp;""))</f>
        <v/>
      </c>
      <c r="K282" s="28">
        <f>IF(AND(A282="",B282="",C282="",F282=""),"",IF(A282="","Add a date",IF(A282&gt;AsOf,"After as-of date: not counted yet",IF(AND(B282&lt;&gt;"",COUNTIF(TName,B282)=0),"Task not on Tasks sheet",""))))</f>
        <v/>
      </c>
    </row>
    <row r="283">
      <c r="A283" s="6" t="n"/>
      <c r="B283" s="10" t="n"/>
      <c r="C283" s="10" t="n"/>
      <c r="D283" s="10" t="n"/>
      <c r="E283" s="10" t="n"/>
      <c r="F283" s="24" t="n"/>
      <c r="G283" s="10" t="n"/>
      <c r="H283" s="10" t="n"/>
      <c r="I283" s="11">
        <f>IF(AND(A283="",B283=""),"",IF(B283&lt;&gt;"",IFERROR(INDEX(TArea,MATCH(B283,TName,0))&amp;"",D283&amp;""),D283&amp;""))</f>
        <v/>
      </c>
      <c r="J283" s="11">
        <f>IF(AND(A283="",B283=""),"",IF(B283&lt;&gt;"",IFERROR(INDEX(TAsset,MATCH(B283,TName,0))&amp;"",E283&amp;""),E283&amp;""))</f>
        <v/>
      </c>
      <c r="K283" s="28">
        <f>IF(AND(A283="",B283="",C283="",F283=""),"",IF(A283="","Add a date",IF(A283&gt;AsOf,"After as-of date: not counted yet",IF(AND(B283&lt;&gt;"",COUNTIF(TName,B283)=0),"Task not on Tasks sheet",""))))</f>
        <v/>
      </c>
    </row>
    <row r="284">
      <c r="A284" s="6" t="n"/>
      <c r="B284" s="10" t="n"/>
      <c r="C284" s="10" t="n"/>
      <c r="D284" s="10" t="n"/>
      <c r="E284" s="10" t="n"/>
      <c r="F284" s="24" t="n"/>
      <c r="G284" s="10" t="n"/>
      <c r="H284" s="10" t="n"/>
      <c r="I284" s="11">
        <f>IF(AND(A284="",B284=""),"",IF(B284&lt;&gt;"",IFERROR(INDEX(TArea,MATCH(B284,TName,0))&amp;"",D284&amp;""),D284&amp;""))</f>
        <v/>
      </c>
      <c r="J284" s="11">
        <f>IF(AND(A284="",B284=""),"",IF(B284&lt;&gt;"",IFERROR(INDEX(TAsset,MATCH(B284,TName,0))&amp;"",E284&amp;""),E284&amp;""))</f>
        <v/>
      </c>
      <c r="K284" s="28">
        <f>IF(AND(A284="",B284="",C284="",F284=""),"",IF(A284="","Add a date",IF(A284&gt;AsOf,"After as-of date: not counted yet",IF(AND(B284&lt;&gt;"",COUNTIF(TName,B284)=0),"Task not on Tasks sheet",""))))</f>
        <v/>
      </c>
    </row>
    <row r="285">
      <c r="A285" s="6" t="n"/>
      <c r="B285" s="10" t="n"/>
      <c r="C285" s="10" t="n"/>
      <c r="D285" s="10" t="n"/>
      <c r="E285" s="10" t="n"/>
      <c r="F285" s="24" t="n"/>
      <c r="G285" s="10" t="n"/>
      <c r="H285" s="10" t="n"/>
      <c r="I285" s="11">
        <f>IF(AND(A285="",B285=""),"",IF(B285&lt;&gt;"",IFERROR(INDEX(TArea,MATCH(B285,TName,0))&amp;"",D285&amp;""),D285&amp;""))</f>
        <v/>
      </c>
      <c r="J285" s="11">
        <f>IF(AND(A285="",B285=""),"",IF(B285&lt;&gt;"",IFERROR(INDEX(TAsset,MATCH(B285,TName,0))&amp;"",E285&amp;""),E285&amp;""))</f>
        <v/>
      </c>
      <c r="K285" s="28">
        <f>IF(AND(A285="",B285="",C285="",F285=""),"",IF(A285="","Add a date",IF(A285&gt;AsOf,"After as-of date: not counted yet",IF(AND(B285&lt;&gt;"",COUNTIF(TName,B285)=0),"Task not on Tasks sheet",""))))</f>
        <v/>
      </c>
    </row>
    <row r="286">
      <c r="A286" s="6" t="n"/>
      <c r="B286" s="10" t="n"/>
      <c r="C286" s="10" t="n"/>
      <c r="D286" s="10" t="n"/>
      <c r="E286" s="10" t="n"/>
      <c r="F286" s="24" t="n"/>
      <c r="G286" s="10" t="n"/>
      <c r="H286" s="10" t="n"/>
      <c r="I286" s="11">
        <f>IF(AND(A286="",B286=""),"",IF(B286&lt;&gt;"",IFERROR(INDEX(TArea,MATCH(B286,TName,0))&amp;"",D286&amp;""),D286&amp;""))</f>
        <v/>
      </c>
      <c r="J286" s="11">
        <f>IF(AND(A286="",B286=""),"",IF(B286&lt;&gt;"",IFERROR(INDEX(TAsset,MATCH(B286,TName,0))&amp;"",E286&amp;""),E286&amp;""))</f>
        <v/>
      </c>
      <c r="K286" s="28">
        <f>IF(AND(A286="",B286="",C286="",F286=""),"",IF(A286="","Add a date",IF(A286&gt;AsOf,"After as-of date: not counted yet",IF(AND(B286&lt;&gt;"",COUNTIF(TName,B286)=0),"Task not on Tasks sheet",""))))</f>
        <v/>
      </c>
    </row>
    <row r="287">
      <c r="A287" s="6" t="n"/>
      <c r="B287" s="10" t="n"/>
      <c r="C287" s="10" t="n"/>
      <c r="D287" s="10" t="n"/>
      <c r="E287" s="10" t="n"/>
      <c r="F287" s="24" t="n"/>
      <c r="G287" s="10" t="n"/>
      <c r="H287" s="10" t="n"/>
      <c r="I287" s="11">
        <f>IF(AND(A287="",B287=""),"",IF(B287&lt;&gt;"",IFERROR(INDEX(TArea,MATCH(B287,TName,0))&amp;"",D287&amp;""),D287&amp;""))</f>
        <v/>
      </c>
      <c r="J287" s="11">
        <f>IF(AND(A287="",B287=""),"",IF(B287&lt;&gt;"",IFERROR(INDEX(TAsset,MATCH(B287,TName,0))&amp;"",E287&amp;""),E287&amp;""))</f>
        <v/>
      </c>
      <c r="K287" s="28">
        <f>IF(AND(A287="",B287="",C287="",F287=""),"",IF(A287="","Add a date",IF(A287&gt;AsOf,"After as-of date: not counted yet",IF(AND(B287&lt;&gt;"",COUNTIF(TName,B287)=0),"Task not on Tasks sheet",""))))</f>
        <v/>
      </c>
    </row>
    <row r="288">
      <c r="A288" s="6" t="n"/>
      <c r="B288" s="10" t="n"/>
      <c r="C288" s="10" t="n"/>
      <c r="D288" s="10" t="n"/>
      <c r="E288" s="10" t="n"/>
      <c r="F288" s="24" t="n"/>
      <c r="G288" s="10" t="n"/>
      <c r="H288" s="10" t="n"/>
      <c r="I288" s="11">
        <f>IF(AND(A288="",B288=""),"",IF(B288&lt;&gt;"",IFERROR(INDEX(TArea,MATCH(B288,TName,0))&amp;"",D288&amp;""),D288&amp;""))</f>
        <v/>
      </c>
      <c r="J288" s="11">
        <f>IF(AND(A288="",B288=""),"",IF(B288&lt;&gt;"",IFERROR(INDEX(TAsset,MATCH(B288,TName,0))&amp;"",E288&amp;""),E288&amp;""))</f>
        <v/>
      </c>
      <c r="K288" s="28">
        <f>IF(AND(A288="",B288="",C288="",F288=""),"",IF(A288="","Add a date",IF(A288&gt;AsOf,"After as-of date: not counted yet",IF(AND(B288&lt;&gt;"",COUNTIF(TName,B288)=0),"Task not on Tasks sheet",""))))</f>
        <v/>
      </c>
    </row>
    <row r="289">
      <c r="A289" s="6" t="n"/>
      <c r="B289" s="10" t="n"/>
      <c r="C289" s="10" t="n"/>
      <c r="D289" s="10" t="n"/>
      <c r="E289" s="10" t="n"/>
      <c r="F289" s="24" t="n"/>
      <c r="G289" s="10" t="n"/>
      <c r="H289" s="10" t="n"/>
      <c r="I289" s="11">
        <f>IF(AND(A289="",B289=""),"",IF(B289&lt;&gt;"",IFERROR(INDEX(TArea,MATCH(B289,TName,0))&amp;"",D289&amp;""),D289&amp;""))</f>
        <v/>
      </c>
      <c r="J289" s="11">
        <f>IF(AND(A289="",B289=""),"",IF(B289&lt;&gt;"",IFERROR(INDEX(TAsset,MATCH(B289,TName,0))&amp;"",E289&amp;""),E289&amp;""))</f>
        <v/>
      </c>
      <c r="K289" s="28">
        <f>IF(AND(A289="",B289="",C289="",F289=""),"",IF(A289="","Add a date",IF(A289&gt;AsOf,"After as-of date: not counted yet",IF(AND(B289&lt;&gt;"",COUNTIF(TName,B289)=0),"Task not on Tasks sheet",""))))</f>
        <v/>
      </c>
    </row>
    <row r="290">
      <c r="A290" s="6" t="n"/>
      <c r="B290" s="10" t="n"/>
      <c r="C290" s="10" t="n"/>
      <c r="D290" s="10" t="n"/>
      <c r="E290" s="10" t="n"/>
      <c r="F290" s="24" t="n"/>
      <c r="G290" s="10" t="n"/>
      <c r="H290" s="10" t="n"/>
      <c r="I290" s="11">
        <f>IF(AND(A290="",B290=""),"",IF(B290&lt;&gt;"",IFERROR(INDEX(TArea,MATCH(B290,TName,0))&amp;"",D290&amp;""),D290&amp;""))</f>
        <v/>
      </c>
      <c r="J290" s="11">
        <f>IF(AND(A290="",B290=""),"",IF(B290&lt;&gt;"",IFERROR(INDEX(TAsset,MATCH(B290,TName,0))&amp;"",E290&amp;""),E290&amp;""))</f>
        <v/>
      </c>
      <c r="K290" s="28">
        <f>IF(AND(A290="",B290="",C290="",F290=""),"",IF(A290="","Add a date",IF(A290&gt;AsOf,"After as-of date: not counted yet",IF(AND(B290&lt;&gt;"",COUNTIF(TName,B290)=0),"Task not on Tasks sheet",""))))</f>
        <v/>
      </c>
    </row>
    <row r="291">
      <c r="A291" s="6" t="n"/>
      <c r="B291" s="10" t="n"/>
      <c r="C291" s="10" t="n"/>
      <c r="D291" s="10" t="n"/>
      <c r="E291" s="10" t="n"/>
      <c r="F291" s="24" t="n"/>
      <c r="G291" s="10" t="n"/>
      <c r="H291" s="10" t="n"/>
      <c r="I291" s="11">
        <f>IF(AND(A291="",B291=""),"",IF(B291&lt;&gt;"",IFERROR(INDEX(TArea,MATCH(B291,TName,0))&amp;"",D291&amp;""),D291&amp;""))</f>
        <v/>
      </c>
      <c r="J291" s="11">
        <f>IF(AND(A291="",B291=""),"",IF(B291&lt;&gt;"",IFERROR(INDEX(TAsset,MATCH(B291,TName,0))&amp;"",E291&amp;""),E291&amp;""))</f>
        <v/>
      </c>
      <c r="K291" s="28">
        <f>IF(AND(A291="",B291="",C291="",F291=""),"",IF(A291="","Add a date",IF(A291&gt;AsOf,"After as-of date: not counted yet",IF(AND(B291&lt;&gt;"",COUNTIF(TName,B291)=0),"Task not on Tasks sheet",""))))</f>
        <v/>
      </c>
    </row>
    <row r="292">
      <c r="A292" s="6" t="n"/>
      <c r="B292" s="10" t="n"/>
      <c r="C292" s="10" t="n"/>
      <c r="D292" s="10" t="n"/>
      <c r="E292" s="10" t="n"/>
      <c r="F292" s="24" t="n"/>
      <c r="G292" s="10" t="n"/>
      <c r="H292" s="10" t="n"/>
      <c r="I292" s="11">
        <f>IF(AND(A292="",B292=""),"",IF(B292&lt;&gt;"",IFERROR(INDEX(TArea,MATCH(B292,TName,0))&amp;"",D292&amp;""),D292&amp;""))</f>
        <v/>
      </c>
      <c r="J292" s="11">
        <f>IF(AND(A292="",B292=""),"",IF(B292&lt;&gt;"",IFERROR(INDEX(TAsset,MATCH(B292,TName,0))&amp;"",E292&amp;""),E292&amp;""))</f>
        <v/>
      </c>
      <c r="K292" s="28">
        <f>IF(AND(A292="",B292="",C292="",F292=""),"",IF(A292="","Add a date",IF(A292&gt;AsOf,"After as-of date: not counted yet",IF(AND(B292&lt;&gt;"",COUNTIF(TName,B292)=0),"Task not on Tasks sheet",""))))</f>
        <v/>
      </c>
    </row>
    <row r="293">
      <c r="A293" s="6" t="n"/>
      <c r="B293" s="10" t="n"/>
      <c r="C293" s="10" t="n"/>
      <c r="D293" s="10" t="n"/>
      <c r="E293" s="10" t="n"/>
      <c r="F293" s="24" t="n"/>
      <c r="G293" s="10" t="n"/>
      <c r="H293" s="10" t="n"/>
      <c r="I293" s="11">
        <f>IF(AND(A293="",B293=""),"",IF(B293&lt;&gt;"",IFERROR(INDEX(TArea,MATCH(B293,TName,0))&amp;"",D293&amp;""),D293&amp;""))</f>
        <v/>
      </c>
      <c r="J293" s="11">
        <f>IF(AND(A293="",B293=""),"",IF(B293&lt;&gt;"",IFERROR(INDEX(TAsset,MATCH(B293,TName,0))&amp;"",E293&amp;""),E293&amp;""))</f>
        <v/>
      </c>
      <c r="K293" s="28">
        <f>IF(AND(A293="",B293="",C293="",F293=""),"",IF(A293="","Add a date",IF(A293&gt;AsOf,"After as-of date: not counted yet",IF(AND(B293&lt;&gt;"",COUNTIF(TName,B293)=0),"Task not on Tasks sheet",""))))</f>
        <v/>
      </c>
    </row>
    <row r="294">
      <c r="A294" s="6" t="n"/>
      <c r="B294" s="10" t="n"/>
      <c r="C294" s="10" t="n"/>
      <c r="D294" s="10" t="n"/>
      <c r="E294" s="10" t="n"/>
      <c r="F294" s="24" t="n"/>
      <c r="G294" s="10" t="n"/>
      <c r="H294" s="10" t="n"/>
      <c r="I294" s="11">
        <f>IF(AND(A294="",B294=""),"",IF(B294&lt;&gt;"",IFERROR(INDEX(TArea,MATCH(B294,TName,0))&amp;"",D294&amp;""),D294&amp;""))</f>
        <v/>
      </c>
      <c r="J294" s="11">
        <f>IF(AND(A294="",B294=""),"",IF(B294&lt;&gt;"",IFERROR(INDEX(TAsset,MATCH(B294,TName,0))&amp;"",E294&amp;""),E294&amp;""))</f>
        <v/>
      </c>
      <c r="K294" s="28">
        <f>IF(AND(A294="",B294="",C294="",F294=""),"",IF(A294="","Add a date",IF(A294&gt;AsOf,"After as-of date: not counted yet",IF(AND(B294&lt;&gt;"",COUNTIF(TName,B294)=0),"Task not on Tasks sheet",""))))</f>
        <v/>
      </c>
    </row>
    <row r="295">
      <c r="A295" s="6" t="n"/>
      <c r="B295" s="10" t="n"/>
      <c r="C295" s="10" t="n"/>
      <c r="D295" s="10" t="n"/>
      <c r="E295" s="10" t="n"/>
      <c r="F295" s="24" t="n"/>
      <c r="G295" s="10" t="n"/>
      <c r="H295" s="10" t="n"/>
      <c r="I295" s="11">
        <f>IF(AND(A295="",B295=""),"",IF(B295&lt;&gt;"",IFERROR(INDEX(TArea,MATCH(B295,TName,0))&amp;"",D295&amp;""),D295&amp;""))</f>
        <v/>
      </c>
      <c r="J295" s="11">
        <f>IF(AND(A295="",B295=""),"",IF(B295&lt;&gt;"",IFERROR(INDEX(TAsset,MATCH(B295,TName,0))&amp;"",E295&amp;""),E295&amp;""))</f>
        <v/>
      </c>
      <c r="K295" s="28">
        <f>IF(AND(A295="",B295="",C295="",F295=""),"",IF(A295="","Add a date",IF(A295&gt;AsOf,"After as-of date: not counted yet",IF(AND(B295&lt;&gt;"",COUNTIF(TName,B295)=0),"Task not on Tasks sheet",""))))</f>
        <v/>
      </c>
    </row>
    <row r="296">
      <c r="A296" s="6" t="n"/>
      <c r="B296" s="10" t="n"/>
      <c r="C296" s="10" t="n"/>
      <c r="D296" s="10" t="n"/>
      <c r="E296" s="10" t="n"/>
      <c r="F296" s="24" t="n"/>
      <c r="G296" s="10" t="n"/>
      <c r="H296" s="10" t="n"/>
      <c r="I296" s="11">
        <f>IF(AND(A296="",B296=""),"",IF(B296&lt;&gt;"",IFERROR(INDEX(TArea,MATCH(B296,TName,0))&amp;"",D296&amp;""),D296&amp;""))</f>
        <v/>
      </c>
      <c r="J296" s="11">
        <f>IF(AND(A296="",B296=""),"",IF(B296&lt;&gt;"",IFERROR(INDEX(TAsset,MATCH(B296,TName,0))&amp;"",E296&amp;""),E296&amp;""))</f>
        <v/>
      </c>
      <c r="K296" s="28">
        <f>IF(AND(A296="",B296="",C296="",F296=""),"",IF(A296="","Add a date",IF(A296&gt;AsOf,"After as-of date: not counted yet",IF(AND(B296&lt;&gt;"",COUNTIF(TName,B296)=0),"Task not on Tasks sheet",""))))</f>
        <v/>
      </c>
    </row>
    <row r="297">
      <c r="A297" s="6" t="n"/>
      <c r="B297" s="10" t="n"/>
      <c r="C297" s="10" t="n"/>
      <c r="D297" s="10" t="n"/>
      <c r="E297" s="10" t="n"/>
      <c r="F297" s="24" t="n"/>
      <c r="G297" s="10" t="n"/>
      <c r="H297" s="10" t="n"/>
      <c r="I297" s="11">
        <f>IF(AND(A297="",B297=""),"",IF(B297&lt;&gt;"",IFERROR(INDEX(TArea,MATCH(B297,TName,0))&amp;"",D297&amp;""),D297&amp;""))</f>
        <v/>
      </c>
      <c r="J297" s="11">
        <f>IF(AND(A297="",B297=""),"",IF(B297&lt;&gt;"",IFERROR(INDEX(TAsset,MATCH(B297,TName,0))&amp;"",E297&amp;""),E297&amp;""))</f>
        <v/>
      </c>
      <c r="K297" s="28">
        <f>IF(AND(A297="",B297="",C297="",F297=""),"",IF(A297="","Add a date",IF(A297&gt;AsOf,"After as-of date: not counted yet",IF(AND(B297&lt;&gt;"",COUNTIF(TName,B297)=0),"Task not on Tasks sheet",""))))</f>
        <v/>
      </c>
    </row>
    <row r="298">
      <c r="A298" s="6" t="n"/>
      <c r="B298" s="10" t="n"/>
      <c r="C298" s="10" t="n"/>
      <c r="D298" s="10" t="n"/>
      <c r="E298" s="10" t="n"/>
      <c r="F298" s="24" t="n"/>
      <c r="G298" s="10" t="n"/>
      <c r="H298" s="10" t="n"/>
      <c r="I298" s="11">
        <f>IF(AND(A298="",B298=""),"",IF(B298&lt;&gt;"",IFERROR(INDEX(TArea,MATCH(B298,TName,0))&amp;"",D298&amp;""),D298&amp;""))</f>
        <v/>
      </c>
      <c r="J298" s="11">
        <f>IF(AND(A298="",B298=""),"",IF(B298&lt;&gt;"",IFERROR(INDEX(TAsset,MATCH(B298,TName,0))&amp;"",E298&amp;""),E298&amp;""))</f>
        <v/>
      </c>
      <c r="K298" s="28">
        <f>IF(AND(A298="",B298="",C298="",F298=""),"",IF(A298="","Add a date",IF(A298&gt;AsOf,"After as-of date: not counted yet",IF(AND(B298&lt;&gt;"",COUNTIF(TName,B298)=0),"Task not on Tasks sheet",""))))</f>
        <v/>
      </c>
    </row>
    <row r="299">
      <c r="A299" s="6" t="n"/>
      <c r="B299" s="10" t="n"/>
      <c r="C299" s="10" t="n"/>
      <c r="D299" s="10" t="n"/>
      <c r="E299" s="10" t="n"/>
      <c r="F299" s="24" t="n"/>
      <c r="G299" s="10" t="n"/>
      <c r="H299" s="10" t="n"/>
      <c r="I299" s="11">
        <f>IF(AND(A299="",B299=""),"",IF(B299&lt;&gt;"",IFERROR(INDEX(TArea,MATCH(B299,TName,0))&amp;"",D299&amp;""),D299&amp;""))</f>
        <v/>
      </c>
      <c r="J299" s="11">
        <f>IF(AND(A299="",B299=""),"",IF(B299&lt;&gt;"",IFERROR(INDEX(TAsset,MATCH(B299,TName,0))&amp;"",E299&amp;""),E299&amp;""))</f>
        <v/>
      </c>
      <c r="K299" s="28">
        <f>IF(AND(A299="",B299="",C299="",F299=""),"",IF(A299="","Add a date",IF(A299&gt;AsOf,"After as-of date: not counted yet",IF(AND(B299&lt;&gt;"",COUNTIF(TName,B299)=0),"Task not on Tasks sheet",""))))</f>
        <v/>
      </c>
    </row>
    <row r="300">
      <c r="A300" s="6" t="n"/>
      <c r="B300" s="10" t="n"/>
      <c r="C300" s="10" t="n"/>
      <c r="D300" s="10" t="n"/>
      <c r="E300" s="10" t="n"/>
      <c r="F300" s="24" t="n"/>
      <c r="G300" s="10" t="n"/>
      <c r="H300" s="10" t="n"/>
      <c r="I300" s="11">
        <f>IF(AND(A300="",B300=""),"",IF(B300&lt;&gt;"",IFERROR(INDEX(TArea,MATCH(B300,TName,0))&amp;"",D300&amp;""),D300&amp;""))</f>
        <v/>
      </c>
      <c r="J300" s="11">
        <f>IF(AND(A300="",B300=""),"",IF(B300&lt;&gt;"",IFERROR(INDEX(TAsset,MATCH(B300,TName,0))&amp;"",E300&amp;""),E300&amp;""))</f>
        <v/>
      </c>
      <c r="K300" s="28">
        <f>IF(AND(A300="",B300="",C300="",F300=""),"",IF(A300="","Add a date",IF(A300&gt;AsOf,"After as-of date: not counted yet",IF(AND(B300&lt;&gt;"",COUNTIF(TName,B300)=0),"Task not on Tasks sheet",""))))</f>
        <v/>
      </c>
    </row>
    <row r="301">
      <c r="A301" s="6" t="n"/>
      <c r="B301" s="10" t="n"/>
      <c r="C301" s="10" t="n"/>
      <c r="D301" s="10" t="n"/>
      <c r="E301" s="10" t="n"/>
      <c r="F301" s="24" t="n"/>
      <c r="G301" s="10" t="n"/>
      <c r="H301" s="10" t="n"/>
      <c r="I301" s="11">
        <f>IF(AND(A301="",B301=""),"",IF(B301&lt;&gt;"",IFERROR(INDEX(TArea,MATCH(B301,TName,0))&amp;"",D301&amp;""),D301&amp;""))</f>
        <v/>
      </c>
      <c r="J301" s="11">
        <f>IF(AND(A301="",B301=""),"",IF(B301&lt;&gt;"",IFERROR(INDEX(TAsset,MATCH(B301,TName,0))&amp;"",E301&amp;""),E301&amp;""))</f>
        <v/>
      </c>
      <c r="K301" s="28">
        <f>IF(AND(A301="",B301="",C301="",F301=""),"",IF(A301="","Add a date",IF(A301&gt;AsOf,"After as-of date: not counted yet",IF(AND(B301&lt;&gt;"",COUNTIF(TName,B301)=0),"Task not on Tasks sheet",""))))</f>
        <v/>
      </c>
    </row>
    <row r="302">
      <c r="A302" s="6" t="n"/>
      <c r="B302" s="10" t="n"/>
      <c r="C302" s="10" t="n"/>
      <c r="D302" s="10" t="n"/>
      <c r="E302" s="10" t="n"/>
      <c r="F302" s="24" t="n"/>
      <c r="G302" s="10" t="n"/>
      <c r="H302" s="10" t="n"/>
      <c r="I302" s="11">
        <f>IF(AND(A302="",B302=""),"",IF(B302&lt;&gt;"",IFERROR(INDEX(TArea,MATCH(B302,TName,0))&amp;"",D302&amp;""),D302&amp;""))</f>
        <v/>
      </c>
      <c r="J302" s="11">
        <f>IF(AND(A302="",B302=""),"",IF(B302&lt;&gt;"",IFERROR(INDEX(TAsset,MATCH(B302,TName,0))&amp;"",E302&amp;""),E302&amp;""))</f>
        <v/>
      </c>
      <c r="K302" s="28">
        <f>IF(AND(A302="",B302="",C302="",F302=""),"",IF(A302="","Add a date",IF(A302&gt;AsOf,"After as-of date: not counted yet",IF(AND(B302&lt;&gt;"",COUNTIF(TName,B302)=0),"Task not on Tasks sheet",""))))</f>
        <v/>
      </c>
    </row>
    <row r="303">
      <c r="A303" s="6" t="n"/>
      <c r="B303" s="10" t="n"/>
      <c r="C303" s="10" t="n"/>
      <c r="D303" s="10" t="n"/>
      <c r="E303" s="10" t="n"/>
      <c r="F303" s="24" t="n"/>
      <c r="G303" s="10" t="n"/>
      <c r="H303" s="10" t="n"/>
      <c r="I303" s="11">
        <f>IF(AND(A303="",B303=""),"",IF(B303&lt;&gt;"",IFERROR(INDEX(TArea,MATCH(B303,TName,0))&amp;"",D303&amp;""),D303&amp;""))</f>
        <v/>
      </c>
      <c r="J303" s="11">
        <f>IF(AND(A303="",B303=""),"",IF(B303&lt;&gt;"",IFERROR(INDEX(TAsset,MATCH(B303,TName,0))&amp;"",E303&amp;""),E303&amp;""))</f>
        <v/>
      </c>
      <c r="K303" s="28">
        <f>IF(AND(A303="",B303="",C303="",F303=""),"",IF(A303="","Add a date",IF(A303&gt;AsOf,"After as-of date: not counted yet",IF(AND(B303&lt;&gt;"",COUNTIF(TName,B303)=0),"Task not on Tasks sheet",""))))</f>
        <v/>
      </c>
    </row>
    <row r="304">
      <c r="A304" s="6" t="n"/>
      <c r="B304" s="10" t="n"/>
      <c r="C304" s="10" t="n"/>
      <c r="D304" s="10" t="n"/>
      <c r="E304" s="10" t="n"/>
      <c r="F304" s="24" t="n"/>
      <c r="G304" s="10" t="n"/>
      <c r="H304" s="10" t="n"/>
      <c r="I304" s="11">
        <f>IF(AND(A304="",B304=""),"",IF(B304&lt;&gt;"",IFERROR(INDEX(TArea,MATCH(B304,TName,0))&amp;"",D304&amp;""),D304&amp;""))</f>
        <v/>
      </c>
      <c r="J304" s="11">
        <f>IF(AND(A304="",B304=""),"",IF(B304&lt;&gt;"",IFERROR(INDEX(TAsset,MATCH(B304,TName,0))&amp;"",E304&amp;""),E304&amp;""))</f>
        <v/>
      </c>
      <c r="K304" s="28">
        <f>IF(AND(A304="",B304="",C304="",F304=""),"",IF(A304="","Add a date",IF(A304&gt;AsOf,"After as-of date: not counted yet",IF(AND(B304&lt;&gt;"",COUNTIF(TName,B304)=0),"Task not on Tasks sheet",""))))</f>
        <v/>
      </c>
    </row>
    <row r="305">
      <c r="A305" s="6" t="n"/>
      <c r="B305" s="10" t="n"/>
      <c r="C305" s="10" t="n"/>
      <c r="D305" s="10" t="n"/>
      <c r="E305" s="10" t="n"/>
      <c r="F305" s="24" t="n"/>
      <c r="G305" s="10" t="n"/>
      <c r="H305" s="10" t="n"/>
      <c r="I305" s="11">
        <f>IF(AND(A305="",B305=""),"",IF(B305&lt;&gt;"",IFERROR(INDEX(TArea,MATCH(B305,TName,0))&amp;"",D305&amp;""),D305&amp;""))</f>
        <v/>
      </c>
      <c r="J305" s="11">
        <f>IF(AND(A305="",B305=""),"",IF(B305&lt;&gt;"",IFERROR(INDEX(TAsset,MATCH(B305,TName,0))&amp;"",E305&amp;""),E305&amp;""))</f>
        <v/>
      </c>
      <c r="K305" s="28">
        <f>IF(AND(A305="",B305="",C305="",F305=""),"",IF(A305="","Add a date",IF(A305&gt;AsOf,"After as-of date: not counted yet",IF(AND(B305&lt;&gt;"",COUNTIF(TName,B305)=0),"Task not on Tasks sheet",""))))</f>
        <v/>
      </c>
    </row>
    <row r="306">
      <c r="A306" s="6" t="n"/>
      <c r="B306" s="10" t="n"/>
      <c r="C306" s="10" t="n"/>
      <c r="D306" s="10" t="n"/>
      <c r="E306" s="10" t="n"/>
      <c r="F306" s="24" t="n"/>
      <c r="G306" s="10" t="n"/>
      <c r="H306" s="10" t="n"/>
      <c r="I306" s="11">
        <f>IF(AND(A306="",B306=""),"",IF(B306&lt;&gt;"",IFERROR(INDEX(TArea,MATCH(B306,TName,0))&amp;"",D306&amp;""),D306&amp;""))</f>
        <v/>
      </c>
      <c r="J306" s="11">
        <f>IF(AND(A306="",B306=""),"",IF(B306&lt;&gt;"",IFERROR(INDEX(TAsset,MATCH(B306,TName,0))&amp;"",E306&amp;""),E306&amp;""))</f>
        <v/>
      </c>
      <c r="K306" s="28">
        <f>IF(AND(A306="",B306="",C306="",F306=""),"",IF(A306="","Add a date",IF(A306&gt;AsOf,"After as-of date: not counted yet",IF(AND(B306&lt;&gt;"",COUNTIF(TName,B306)=0),"Task not on Tasks sheet",""))))</f>
        <v/>
      </c>
    </row>
    <row r="307">
      <c r="A307" s="6" t="n"/>
      <c r="B307" s="10" t="n"/>
      <c r="C307" s="10" t="n"/>
      <c r="D307" s="10" t="n"/>
      <c r="E307" s="10" t="n"/>
      <c r="F307" s="24" t="n"/>
      <c r="G307" s="10" t="n"/>
      <c r="H307" s="10" t="n"/>
      <c r="I307" s="11">
        <f>IF(AND(A307="",B307=""),"",IF(B307&lt;&gt;"",IFERROR(INDEX(TArea,MATCH(B307,TName,0))&amp;"",D307&amp;""),D307&amp;""))</f>
        <v/>
      </c>
      <c r="J307" s="11">
        <f>IF(AND(A307="",B307=""),"",IF(B307&lt;&gt;"",IFERROR(INDEX(TAsset,MATCH(B307,TName,0))&amp;"",E307&amp;""),E307&amp;""))</f>
        <v/>
      </c>
      <c r="K307" s="28">
        <f>IF(AND(A307="",B307="",C307="",F307=""),"",IF(A307="","Add a date",IF(A307&gt;AsOf,"After as-of date: not counted yet",IF(AND(B307&lt;&gt;"",COUNTIF(TName,B307)=0),"Task not on Tasks sheet",""))))</f>
        <v/>
      </c>
    </row>
    <row r="308">
      <c r="A308" s="6" t="n"/>
      <c r="B308" s="10" t="n"/>
      <c r="C308" s="10" t="n"/>
      <c r="D308" s="10" t="n"/>
      <c r="E308" s="10" t="n"/>
      <c r="F308" s="24" t="n"/>
      <c r="G308" s="10" t="n"/>
      <c r="H308" s="10" t="n"/>
      <c r="I308" s="11">
        <f>IF(AND(A308="",B308=""),"",IF(B308&lt;&gt;"",IFERROR(INDEX(TArea,MATCH(B308,TName,0))&amp;"",D308&amp;""),D308&amp;""))</f>
        <v/>
      </c>
      <c r="J308" s="11">
        <f>IF(AND(A308="",B308=""),"",IF(B308&lt;&gt;"",IFERROR(INDEX(TAsset,MATCH(B308,TName,0))&amp;"",E308&amp;""),E308&amp;""))</f>
        <v/>
      </c>
      <c r="K308" s="28">
        <f>IF(AND(A308="",B308="",C308="",F308=""),"",IF(A308="","Add a date",IF(A308&gt;AsOf,"After as-of date: not counted yet",IF(AND(B308&lt;&gt;"",COUNTIF(TName,B308)=0),"Task not on Tasks sheet",""))))</f>
        <v/>
      </c>
    </row>
    <row r="309">
      <c r="A309" s="6" t="n"/>
      <c r="B309" s="10" t="n"/>
      <c r="C309" s="10" t="n"/>
      <c r="D309" s="10" t="n"/>
      <c r="E309" s="10" t="n"/>
      <c r="F309" s="24" t="n"/>
      <c r="G309" s="10" t="n"/>
      <c r="H309" s="10" t="n"/>
      <c r="I309" s="11">
        <f>IF(AND(A309="",B309=""),"",IF(B309&lt;&gt;"",IFERROR(INDEX(TArea,MATCH(B309,TName,0))&amp;"",D309&amp;""),D309&amp;""))</f>
        <v/>
      </c>
      <c r="J309" s="11">
        <f>IF(AND(A309="",B309=""),"",IF(B309&lt;&gt;"",IFERROR(INDEX(TAsset,MATCH(B309,TName,0))&amp;"",E309&amp;""),E309&amp;""))</f>
        <v/>
      </c>
      <c r="K309" s="28">
        <f>IF(AND(A309="",B309="",C309="",F309=""),"",IF(A309="","Add a date",IF(A309&gt;AsOf,"After as-of date: not counted yet",IF(AND(B309&lt;&gt;"",COUNTIF(TName,B309)=0),"Task not on Tasks sheet",""))))</f>
        <v/>
      </c>
    </row>
    <row r="310">
      <c r="A310" s="6" t="n"/>
      <c r="B310" s="10" t="n"/>
      <c r="C310" s="10" t="n"/>
      <c r="D310" s="10" t="n"/>
      <c r="E310" s="10" t="n"/>
      <c r="F310" s="24" t="n"/>
      <c r="G310" s="10" t="n"/>
      <c r="H310" s="10" t="n"/>
      <c r="I310" s="11">
        <f>IF(AND(A310="",B310=""),"",IF(B310&lt;&gt;"",IFERROR(INDEX(TArea,MATCH(B310,TName,0))&amp;"",D310&amp;""),D310&amp;""))</f>
        <v/>
      </c>
      <c r="J310" s="11">
        <f>IF(AND(A310="",B310=""),"",IF(B310&lt;&gt;"",IFERROR(INDEX(TAsset,MATCH(B310,TName,0))&amp;"",E310&amp;""),E310&amp;""))</f>
        <v/>
      </c>
      <c r="K310" s="28">
        <f>IF(AND(A310="",B310="",C310="",F310=""),"",IF(A310="","Add a date",IF(A310&gt;AsOf,"After as-of date: not counted yet",IF(AND(B310&lt;&gt;"",COUNTIF(TName,B310)=0),"Task not on Tasks sheet",""))))</f>
        <v/>
      </c>
    </row>
    <row r="311">
      <c r="A311" s="6" t="n"/>
      <c r="B311" s="10" t="n"/>
      <c r="C311" s="10" t="n"/>
      <c r="D311" s="10" t="n"/>
      <c r="E311" s="10" t="n"/>
      <c r="F311" s="24" t="n"/>
      <c r="G311" s="10" t="n"/>
      <c r="H311" s="10" t="n"/>
      <c r="I311" s="11">
        <f>IF(AND(A311="",B311=""),"",IF(B311&lt;&gt;"",IFERROR(INDEX(TArea,MATCH(B311,TName,0))&amp;"",D311&amp;""),D311&amp;""))</f>
        <v/>
      </c>
      <c r="J311" s="11">
        <f>IF(AND(A311="",B311=""),"",IF(B311&lt;&gt;"",IFERROR(INDEX(TAsset,MATCH(B311,TName,0))&amp;"",E311&amp;""),E311&amp;""))</f>
        <v/>
      </c>
      <c r="K311" s="28">
        <f>IF(AND(A311="",B311="",C311="",F311=""),"",IF(A311="","Add a date",IF(A311&gt;AsOf,"After as-of date: not counted yet",IF(AND(B311&lt;&gt;"",COUNTIF(TName,B311)=0),"Task not on Tasks sheet",""))))</f>
        <v/>
      </c>
    </row>
    <row r="312">
      <c r="A312" s="6" t="n"/>
      <c r="B312" s="10" t="n"/>
      <c r="C312" s="10" t="n"/>
      <c r="D312" s="10" t="n"/>
      <c r="E312" s="10" t="n"/>
      <c r="F312" s="24" t="n"/>
      <c r="G312" s="10" t="n"/>
      <c r="H312" s="10" t="n"/>
      <c r="I312" s="11">
        <f>IF(AND(A312="",B312=""),"",IF(B312&lt;&gt;"",IFERROR(INDEX(TArea,MATCH(B312,TName,0))&amp;"",D312&amp;""),D312&amp;""))</f>
        <v/>
      </c>
      <c r="J312" s="11">
        <f>IF(AND(A312="",B312=""),"",IF(B312&lt;&gt;"",IFERROR(INDEX(TAsset,MATCH(B312,TName,0))&amp;"",E312&amp;""),E312&amp;""))</f>
        <v/>
      </c>
      <c r="K312" s="28">
        <f>IF(AND(A312="",B312="",C312="",F312=""),"",IF(A312="","Add a date",IF(A312&gt;AsOf,"After as-of date: not counted yet",IF(AND(B312&lt;&gt;"",COUNTIF(TName,B312)=0),"Task not on Tasks sheet",""))))</f>
        <v/>
      </c>
    </row>
    <row r="313">
      <c r="A313" s="6" t="n"/>
      <c r="B313" s="10" t="n"/>
      <c r="C313" s="10" t="n"/>
      <c r="D313" s="10" t="n"/>
      <c r="E313" s="10" t="n"/>
      <c r="F313" s="24" t="n"/>
      <c r="G313" s="10" t="n"/>
      <c r="H313" s="10" t="n"/>
      <c r="I313" s="11">
        <f>IF(AND(A313="",B313=""),"",IF(B313&lt;&gt;"",IFERROR(INDEX(TArea,MATCH(B313,TName,0))&amp;"",D313&amp;""),D313&amp;""))</f>
        <v/>
      </c>
      <c r="J313" s="11">
        <f>IF(AND(A313="",B313=""),"",IF(B313&lt;&gt;"",IFERROR(INDEX(TAsset,MATCH(B313,TName,0))&amp;"",E313&amp;""),E313&amp;""))</f>
        <v/>
      </c>
      <c r="K313" s="28">
        <f>IF(AND(A313="",B313="",C313="",F313=""),"",IF(A313="","Add a date",IF(A313&gt;AsOf,"After as-of date: not counted yet",IF(AND(B313&lt;&gt;"",COUNTIF(TName,B313)=0),"Task not on Tasks sheet",""))))</f>
        <v/>
      </c>
    </row>
    <row r="314">
      <c r="A314" s="6" t="n"/>
      <c r="B314" s="10" t="n"/>
      <c r="C314" s="10" t="n"/>
      <c r="D314" s="10" t="n"/>
      <c r="E314" s="10" t="n"/>
      <c r="F314" s="24" t="n"/>
      <c r="G314" s="10" t="n"/>
      <c r="H314" s="10" t="n"/>
      <c r="I314" s="11">
        <f>IF(AND(A314="",B314=""),"",IF(B314&lt;&gt;"",IFERROR(INDEX(TArea,MATCH(B314,TName,0))&amp;"",D314&amp;""),D314&amp;""))</f>
        <v/>
      </c>
      <c r="J314" s="11">
        <f>IF(AND(A314="",B314=""),"",IF(B314&lt;&gt;"",IFERROR(INDEX(TAsset,MATCH(B314,TName,0))&amp;"",E314&amp;""),E314&amp;""))</f>
        <v/>
      </c>
      <c r="K314" s="28">
        <f>IF(AND(A314="",B314="",C314="",F314=""),"",IF(A314="","Add a date",IF(A314&gt;AsOf,"After as-of date: not counted yet",IF(AND(B314&lt;&gt;"",COUNTIF(TName,B314)=0),"Task not on Tasks sheet",""))))</f>
        <v/>
      </c>
    </row>
    <row r="315">
      <c r="A315" s="6" t="n"/>
      <c r="B315" s="10" t="n"/>
      <c r="C315" s="10" t="n"/>
      <c r="D315" s="10" t="n"/>
      <c r="E315" s="10" t="n"/>
      <c r="F315" s="24" t="n"/>
      <c r="G315" s="10" t="n"/>
      <c r="H315" s="10" t="n"/>
      <c r="I315" s="11">
        <f>IF(AND(A315="",B315=""),"",IF(B315&lt;&gt;"",IFERROR(INDEX(TArea,MATCH(B315,TName,0))&amp;"",D315&amp;""),D315&amp;""))</f>
        <v/>
      </c>
      <c r="J315" s="11">
        <f>IF(AND(A315="",B315=""),"",IF(B315&lt;&gt;"",IFERROR(INDEX(TAsset,MATCH(B315,TName,0))&amp;"",E315&amp;""),E315&amp;""))</f>
        <v/>
      </c>
      <c r="K315" s="28">
        <f>IF(AND(A315="",B315="",C315="",F315=""),"",IF(A315="","Add a date",IF(A315&gt;AsOf,"After as-of date: not counted yet",IF(AND(B315&lt;&gt;"",COUNTIF(TName,B315)=0),"Task not on Tasks sheet",""))))</f>
        <v/>
      </c>
    </row>
    <row r="316">
      <c r="A316" s="6" t="n"/>
      <c r="B316" s="10" t="n"/>
      <c r="C316" s="10" t="n"/>
      <c r="D316" s="10" t="n"/>
      <c r="E316" s="10" t="n"/>
      <c r="F316" s="24" t="n"/>
      <c r="G316" s="10" t="n"/>
      <c r="H316" s="10" t="n"/>
      <c r="I316" s="11">
        <f>IF(AND(A316="",B316=""),"",IF(B316&lt;&gt;"",IFERROR(INDEX(TArea,MATCH(B316,TName,0))&amp;"",D316&amp;""),D316&amp;""))</f>
        <v/>
      </c>
      <c r="J316" s="11">
        <f>IF(AND(A316="",B316=""),"",IF(B316&lt;&gt;"",IFERROR(INDEX(TAsset,MATCH(B316,TName,0))&amp;"",E316&amp;""),E316&amp;""))</f>
        <v/>
      </c>
      <c r="K316" s="28">
        <f>IF(AND(A316="",B316="",C316="",F316=""),"",IF(A316="","Add a date",IF(A316&gt;AsOf,"After as-of date: not counted yet",IF(AND(B316&lt;&gt;"",COUNTIF(TName,B316)=0),"Task not on Tasks sheet",""))))</f>
        <v/>
      </c>
    </row>
    <row r="317">
      <c r="A317" s="6" t="n"/>
      <c r="B317" s="10" t="n"/>
      <c r="C317" s="10" t="n"/>
      <c r="D317" s="10" t="n"/>
      <c r="E317" s="10" t="n"/>
      <c r="F317" s="24" t="n"/>
      <c r="G317" s="10" t="n"/>
      <c r="H317" s="10" t="n"/>
      <c r="I317" s="11">
        <f>IF(AND(A317="",B317=""),"",IF(B317&lt;&gt;"",IFERROR(INDEX(TArea,MATCH(B317,TName,0))&amp;"",D317&amp;""),D317&amp;""))</f>
        <v/>
      </c>
      <c r="J317" s="11">
        <f>IF(AND(A317="",B317=""),"",IF(B317&lt;&gt;"",IFERROR(INDEX(TAsset,MATCH(B317,TName,0))&amp;"",E317&amp;""),E317&amp;""))</f>
        <v/>
      </c>
      <c r="K317" s="28">
        <f>IF(AND(A317="",B317="",C317="",F317=""),"",IF(A317="","Add a date",IF(A317&gt;AsOf,"After as-of date: not counted yet",IF(AND(B317&lt;&gt;"",COUNTIF(TName,B317)=0),"Task not on Tasks sheet",""))))</f>
        <v/>
      </c>
    </row>
    <row r="318">
      <c r="A318" s="6" t="n"/>
      <c r="B318" s="10" t="n"/>
      <c r="C318" s="10" t="n"/>
      <c r="D318" s="10" t="n"/>
      <c r="E318" s="10" t="n"/>
      <c r="F318" s="24" t="n"/>
      <c r="G318" s="10" t="n"/>
      <c r="H318" s="10" t="n"/>
      <c r="I318" s="11">
        <f>IF(AND(A318="",B318=""),"",IF(B318&lt;&gt;"",IFERROR(INDEX(TArea,MATCH(B318,TName,0))&amp;"",D318&amp;""),D318&amp;""))</f>
        <v/>
      </c>
      <c r="J318" s="11">
        <f>IF(AND(A318="",B318=""),"",IF(B318&lt;&gt;"",IFERROR(INDEX(TAsset,MATCH(B318,TName,0))&amp;"",E318&amp;""),E318&amp;""))</f>
        <v/>
      </c>
      <c r="K318" s="28">
        <f>IF(AND(A318="",B318="",C318="",F318=""),"",IF(A318="","Add a date",IF(A318&gt;AsOf,"After as-of date: not counted yet",IF(AND(B318&lt;&gt;"",COUNTIF(TName,B318)=0),"Task not on Tasks sheet",""))))</f>
        <v/>
      </c>
    </row>
    <row r="319">
      <c r="A319" s="6" t="n"/>
      <c r="B319" s="10" t="n"/>
      <c r="C319" s="10" t="n"/>
      <c r="D319" s="10" t="n"/>
      <c r="E319" s="10" t="n"/>
      <c r="F319" s="24" t="n"/>
      <c r="G319" s="10" t="n"/>
      <c r="H319" s="10" t="n"/>
      <c r="I319" s="11">
        <f>IF(AND(A319="",B319=""),"",IF(B319&lt;&gt;"",IFERROR(INDEX(TArea,MATCH(B319,TName,0))&amp;"",D319&amp;""),D319&amp;""))</f>
        <v/>
      </c>
      <c r="J319" s="11">
        <f>IF(AND(A319="",B319=""),"",IF(B319&lt;&gt;"",IFERROR(INDEX(TAsset,MATCH(B319,TName,0))&amp;"",E319&amp;""),E319&amp;""))</f>
        <v/>
      </c>
      <c r="K319" s="28">
        <f>IF(AND(A319="",B319="",C319="",F319=""),"",IF(A319="","Add a date",IF(A319&gt;AsOf,"After as-of date: not counted yet",IF(AND(B319&lt;&gt;"",COUNTIF(TName,B319)=0),"Task not on Tasks sheet",""))))</f>
        <v/>
      </c>
    </row>
    <row r="320">
      <c r="A320" s="6" t="n"/>
      <c r="B320" s="10" t="n"/>
      <c r="C320" s="10" t="n"/>
      <c r="D320" s="10" t="n"/>
      <c r="E320" s="10" t="n"/>
      <c r="F320" s="24" t="n"/>
      <c r="G320" s="10" t="n"/>
      <c r="H320" s="10" t="n"/>
      <c r="I320" s="11">
        <f>IF(AND(A320="",B320=""),"",IF(B320&lt;&gt;"",IFERROR(INDEX(TArea,MATCH(B320,TName,0))&amp;"",D320&amp;""),D320&amp;""))</f>
        <v/>
      </c>
      <c r="J320" s="11">
        <f>IF(AND(A320="",B320=""),"",IF(B320&lt;&gt;"",IFERROR(INDEX(TAsset,MATCH(B320,TName,0))&amp;"",E320&amp;""),E320&amp;""))</f>
        <v/>
      </c>
      <c r="K320" s="28">
        <f>IF(AND(A320="",B320="",C320="",F320=""),"",IF(A320="","Add a date",IF(A320&gt;AsOf,"After as-of date: not counted yet",IF(AND(B320&lt;&gt;"",COUNTIF(TName,B320)=0),"Task not on Tasks sheet",""))))</f>
        <v/>
      </c>
    </row>
    <row r="321">
      <c r="A321" s="6" t="n"/>
      <c r="B321" s="10" t="n"/>
      <c r="C321" s="10" t="n"/>
      <c r="D321" s="10" t="n"/>
      <c r="E321" s="10" t="n"/>
      <c r="F321" s="24" t="n"/>
      <c r="G321" s="10" t="n"/>
      <c r="H321" s="10" t="n"/>
      <c r="I321" s="11">
        <f>IF(AND(A321="",B321=""),"",IF(B321&lt;&gt;"",IFERROR(INDEX(TArea,MATCH(B321,TName,0))&amp;"",D321&amp;""),D321&amp;""))</f>
        <v/>
      </c>
      <c r="J321" s="11">
        <f>IF(AND(A321="",B321=""),"",IF(B321&lt;&gt;"",IFERROR(INDEX(TAsset,MATCH(B321,TName,0))&amp;"",E321&amp;""),E321&amp;""))</f>
        <v/>
      </c>
      <c r="K321" s="28">
        <f>IF(AND(A321="",B321="",C321="",F321=""),"",IF(A321="","Add a date",IF(A321&gt;AsOf,"After as-of date: not counted yet",IF(AND(B321&lt;&gt;"",COUNTIF(TName,B321)=0),"Task not on Tasks sheet",""))))</f>
        <v/>
      </c>
    </row>
    <row r="322">
      <c r="A322" s="6" t="n"/>
      <c r="B322" s="10" t="n"/>
      <c r="C322" s="10" t="n"/>
      <c r="D322" s="10" t="n"/>
      <c r="E322" s="10" t="n"/>
      <c r="F322" s="24" t="n"/>
      <c r="G322" s="10" t="n"/>
      <c r="H322" s="10" t="n"/>
      <c r="I322" s="11">
        <f>IF(AND(A322="",B322=""),"",IF(B322&lt;&gt;"",IFERROR(INDEX(TArea,MATCH(B322,TName,0))&amp;"",D322&amp;""),D322&amp;""))</f>
        <v/>
      </c>
      <c r="J322" s="11">
        <f>IF(AND(A322="",B322=""),"",IF(B322&lt;&gt;"",IFERROR(INDEX(TAsset,MATCH(B322,TName,0))&amp;"",E322&amp;""),E322&amp;""))</f>
        <v/>
      </c>
      <c r="K322" s="28">
        <f>IF(AND(A322="",B322="",C322="",F322=""),"",IF(A322="","Add a date",IF(A322&gt;AsOf,"After as-of date: not counted yet",IF(AND(B322&lt;&gt;"",COUNTIF(TName,B322)=0),"Task not on Tasks sheet",""))))</f>
        <v/>
      </c>
    </row>
    <row r="323">
      <c r="A323" s="6" t="n"/>
      <c r="B323" s="10" t="n"/>
      <c r="C323" s="10" t="n"/>
      <c r="D323" s="10" t="n"/>
      <c r="E323" s="10" t="n"/>
      <c r="F323" s="24" t="n"/>
      <c r="G323" s="10" t="n"/>
      <c r="H323" s="10" t="n"/>
      <c r="I323" s="11">
        <f>IF(AND(A323="",B323=""),"",IF(B323&lt;&gt;"",IFERROR(INDEX(TArea,MATCH(B323,TName,0))&amp;"",D323&amp;""),D323&amp;""))</f>
        <v/>
      </c>
      <c r="J323" s="11">
        <f>IF(AND(A323="",B323=""),"",IF(B323&lt;&gt;"",IFERROR(INDEX(TAsset,MATCH(B323,TName,0))&amp;"",E323&amp;""),E323&amp;""))</f>
        <v/>
      </c>
      <c r="K323" s="28">
        <f>IF(AND(A323="",B323="",C323="",F323=""),"",IF(A323="","Add a date",IF(A323&gt;AsOf,"After as-of date: not counted yet",IF(AND(B323&lt;&gt;"",COUNTIF(TName,B323)=0),"Task not on Tasks sheet",""))))</f>
        <v/>
      </c>
    </row>
    <row r="324">
      <c r="A324" s="6" t="n"/>
      <c r="B324" s="10" t="n"/>
      <c r="C324" s="10" t="n"/>
      <c r="D324" s="10" t="n"/>
      <c r="E324" s="10" t="n"/>
      <c r="F324" s="24" t="n"/>
      <c r="G324" s="10" t="n"/>
      <c r="H324" s="10" t="n"/>
      <c r="I324" s="11">
        <f>IF(AND(A324="",B324=""),"",IF(B324&lt;&gt;"",IFERROR(INDEX(TArea,MATCH(B324,TName,0))&amp;"",D324&amp;""),D324&amp;""))</f>
        <v/>
      </c>
      <c r="J324" s="11">
        <f>IF(AND(A324="",B324=""),"",IF(B324&lt;&gt;"",IFERROR(INDEX(TAsset,MATCH(B324,TName,0))&amp;"",E324&amp;""),E324&amp;""))</f>
        <v/>
      </c>
      <c r="K324" s="28">
        <f>IF(AND(A324="",B324="",C324="",F324=""),"",IF(A324="","Add a date",IF(A324&gt;AsOf,"After as-of date: not counted yet",IF(AND(B324&lt;&gt;"",COUNTIF(TName,B324)=0),"Task not on Tasks sheet",""))))</f>
        <v/>
      </c>
    </row>
    <row r="325">
      <c r="A325" s="6" t="n"/>
      <c r="B325" s="10" t="n"/>
      <c r="C325" s="10" t="n"/>
      <c r="D325" s="10" t="n"/>
      <c r="E325" s="10" t="n"/>
      <c r="F325" s="24" t="n"/>
      <c r="G325" s="10" t="n"/>
      <c r="H325" s="10" t="n"/>
      <c r="I325" s="11">
        <f>IF(AND(A325="",B325=""),"",IF(B325&lt;&gt;"",IFERROR(INDEX(TArea,MATCH(B325,TName,0))&amp;"",D325&amp;""),D325&amp;""))</f>
        <v/>
      </c>
      <c r="J325" s="11">
        <f>IF(AND(A325="",B325=""),"",IF(B325&lt;&gt;"",IFERROR(INDEX(TAsset,MATCH(B325,TName,0))&amp;"",E325&amp;""),E325&amp;""))</f>
        <v/>
      </c>
      <c r="K325" s="28">
        <f>IF(AND(A325="",B325="",C325="",F325=""),"",IF(A325="","Add a date",IF(A325&gt;AsOf,"After as-of date: not counted yet",IF(AND(B325&lt;&gt;"",COUNTIF(TName,B325)=0),"Task not on Tasks sheet",""))))</f>
        <v/>
      </c>
    </row>
    <row r="326">
      <c r="A326" s="6" t="n"/>
      <c r="B326" s="10" t="n"/>
      <c r="C326" s="10" t="n"/>
      <c r="D326" s="10" t="n"/>
      <c r="E326" s="10" t="n"/>
      <c r="F326" s="24" t="n"/>
      <c r="G326" s="10" t="n"/>
      <c r="H326" s="10" t="n"/>
      <c r="I326" s="11">
        <f>IF(AND(A326="",B326=""),"",IF(B326&lt;&gt;"",IFERROR(INDEX(TArea,MATCH(B326,TName,0))&amp;"",D326&amp;""),D326&amp;""))</f>
        <v/>
      </c>
      <c r="J326" s="11">
        <f>IF(AND(A326="",B326=""),"",IF(B326&lt;&gt;"",IFERROR(INDEX(TAsset,MATCH(B326,TName,0))&amp;"",E326&amp;""),E326&amp;""))</f>
        <v/>
      </c>
      <c r="K326" s="28">
        <f>IF(AND(A326="",B326="",C326="",F326=""),"",IF(A326="","Add a date",IF(A326&gt;AsOf,"After as-of date: not counted yet",IF(AND(B326&lt;&gt;"",COUNTIF(TName,B326)=0),"Task not on Tasks sheet",""))))</f>
        <v/>
      </c>
    </row>
    <row r="327">
      <c r="A327" s="6" t="n"/>
      <c r="B327" s="10" t="n"/>
      <c r="C327" s="10" t="n"/>
      <c r="D327" s="10" t="n"/>
      <c r="E327" s="10" t="n"/>
      <c r="F327" s="24" t="n"/>
      <c r="G327" s="10" t="n"/>
      <c r="H327" s="10" t="n"/>
      <c r="I327" s="11">
        <f>IF(AND(A327="",B327=""),"",IF(B327&lt;&gt;"",IFERROR(INDEX(TArea,MATCH(B327,TName,0))&amp;"",D327&amp;""),D327&amp;""))</f>
        <v/>
      </c>
      <c r="J327" s="11">
        <f>IF(AND(A327="",B327=""),"",IF(B327&lt;&gt;"",IFERROR(INDEX(TAsset,MATCH(B327,TName,0))&amp;"",E327&amp;""),E327&amp;""))</f>
        <v/>
      </c>
      <c r="K327" s="28">
        <f>IF(AND(A327="",B327="",C327="",F327=""),"",IF(A327="","Add a date",IF(A327&gt;AsOf,"After as-of date: not counted yet",IF(AND(B327&lt;&gt;"",COUNTIF(TName,B327)=0),"Task not on Tasks sheet",""))))</f>
        <v/>
      </c>
    </row>
    <row r="328">
      <c r="A328" s="6" t="n"/>
      <c r="B328" s="10" t="n"/>
      <c r="C328" s="10" t="n"/>
      <c r="D328" s="10" t="n"/>
      <c r="E328" s="10" t="n"/>
      <c r="F328" s="24" t="n"/>
      <c r="G328" s="10" t="n"/>
      <c r="H328" s="10" t="n"/>
      <c r="I328" s="11">
        <f>IF(AND(A328="",B328=""),"",IF(B328&lt;&gt;"",IFERROR(INDEX(TArea,MATCH(B328,TName,0))&amp;"",D328&amp;""),D328&amp;""))</f>
        <v/>
      </c>
      <c r="J328" s="11">
        <f>IF(AND(A328="",B328=""),"",IF(B328&lt;&gt;"",IFERROR(INDEX(TAsset,MATCH(B328,TName,0))&amp;"",E328&amp;""),E328&amp;""))</f>
        <v/>
      </c>
      <c r="K328" s="28">
        <f>IF(AND(A328="",B328="",C328="",F328=""),"",IF(A328="","Add a date",IF(A328&gt;AsOf,"After as-of date: not counted yet",IF(AND(B328&lt;&gt;"",COUNTIF(TName,B328)=0),"Task not on Tasks sheet",""))))</f>
        <v/>
      </c>
    </row>
    <row r="329">
      <c r="A329" s="6" t="n"/>
      <c r="B329" s="10" t="n"/>
      <c r="C329" s="10" t="n"/>
      <c r="D329" s="10" t="n"/>
      <c r="E329" s="10" t="n"/>
      <c r="F329" s="24" t="n"/>
      <c r="G329" s="10" t="n"/>
      <c r="H329" s="10" t="n"/>
      <c r="I329" s="11">
        <f>IF(AND(A329="",B329=""),"",IF(B329&lt;&gt;"",IFERROR(INDEX(TArea,MATCH(B329,TName,0))&amp;"",D329&amp;""),D329&amp;""))</f>
        <v/>
      </c>
      <c r="J329" s="11">
        <f>IF(AND(A329="",B329=""),"",IF(B329&lt;&gt;"",IFERROR(INDEX(TAsset,MATCH(B329,TName,0))&amp;"",E329&amp;""),E329&amp;""))</f>
        <v/>
      </c>
      <c r="K329" s="28">
        <f>IF(AND(A329="",B329="",C329="",F329=""),"",IF(A329="","Add a date",IF(A329&gt;AsOf,"After as-of date: not counted yet",IF(AND(B329&lt;&gt;"",COUNTIF(TName,B329)=0),"Task not on Tasks sheet",""))))</f>
        <v/>
      </c>
    </row>
    <row r="330">
      <c r="A330" s="6" t="n"/>
      <c r="B330" s="10" t="n"/>
      <c r="C330" s="10" t="n"/>
      <c r="D330" s="10" t="n"/>
      <c r="E330" s="10" t="n"/>
      <c r="F330" s="24" t="n"/>
      <c r="G330" s="10" t="n"/>
      <c r="H330" s="10" t="n"/>
      <c r="I330" s="11">
        <f>IF(AND(A330="",B330=""),"",IF(B330&lt;&gt;"",IFERROR(INDEX(TArea,MATCH(B330,TName,0))&amp;"",D330&amp;""),D330&amp;""))</f>
        <v/>
      </c>
      <c r="J330" s="11">
        <f>IF(AND(A330="",B330=""),"",IF(B330&lt;&gt;"",IFERROR(INDEX(TAsset,MATCH(B330,TName,0))&amp;"",E330&amp;""),E330&amp;""))</f>
        <v/>
      </c>
      <c r="K330" s="28">
        <f>IF(AND(A330="",B330="",C330="",F330=""),"",IF(A330="","Add a date",IF(A330&gt;AsOf,"After as-of date: not counted yet",IF(AND(B330&lt;&gt;"",COUNTIF(TName,B330)=0),"Task not on Tasks sheet",""))))</f>
        <v/>
      </c>
    </row>
    <row r="331">
      <c r="A331" s="6" t="n"/>
      <c r="B331" s="10" t="n"/>
      <c r="C331" s="10" t="n"/>
      <c r="D331" s="10" t="n"/>
      <c r="E331" s="10" t="n"/>
      <c r="F331" s="24" t="n"/>
      <c r="G331" s="10" t="n"/>
      <c r="H331" s="10" t="n"/>
      <c r="I331" s="11">
        <f>IF(AND(A331="",B331=""),"",IF(B331&lt;&gt;"",IFERROR(INDEX(TArea,MATCH(B331,TName,0))&amp;"",D331&amp;""),D331&amp;""))</f>
        <v/>
      </c>
      <c r="J331" s="11">
        <f>IF(AND(A331="",B331=""),"",IF(B331&lt;&gt;"",IFERROR(INDEX(TAsset,MATCH(B331,TName,0))&amp;"",E331&amp;""),E331&amp;""))</f>
        <v/>
      </c>
      <c r="K331" s="28">
        <f>IF(AND(A331="",B331="",C331="",F331=""),"",IF(A331="","Add a date",IF(A331&gt;AsOf,"After as-of date: not counted yet",IF(AND(B331&lt;&gt;"",COUNTIF(TName,B331)=0),"Task not on Tasks sheet",""))))</f>
        <v/>
      </c>
    </row>
    <row r="332">
      <c r="A332" s="6" t="n"/>
      <c r="B332" s="10" t="n"/>
      <c r="C332" s="10" t="n"/>
      <c r="D332" s="10" t="n"/>
      <c r="E332" s="10" t="n"/>
      <c r="F332" s="24" t="n"/>
      <c r="G332" s="10" t="n"/>
      <c r="H332" s="10" t="n"/>
      <c r="I332" s="11">
        <f>IF(AND(A332="",B332=""),"",IF(B332&lt;&gt;"",IFERROR(INDEX(TArea,MATCH(B332,TName,0))&amp;"",D332&amp;""),D332&amp;""))</f>
        <v/>
      </c>
      <c r="J332" s="11">
        <f>IF(AND(A332="",B332=""),"",IF(B332&lt;&gt;"",IFERROR(INDEX(TAsset,MATCH(B332,TName,0))&amp;"",E332&amp;""),E332&amp;""))</f>
        <v/>
      </c>
      <c r="K332" s="28">
        <f>IF(AND(A332="",B332="",C332="",F332=""),"",IF(A332="","Add a date",IF(A332&gt;AsOf,"After as-of date: not counted yet",IF(AND(B332&lt;&gt;"",COUNTIF(TName,B332)=0),"Task not on Tasks sheet",""))))</f>
        <v/>
      </c>
    </row>
    <row r="333">
      <c r="A333" s="6" t="n"/>
      <c r="B333" s="10" t="n"/>
      <c r="C333" s="10" t="n"/>
      <c r="D333" s="10" t="n"/>
      <c r="E333" s="10" t="n"/>
      <c r="F333" s="24" t="n"/>
      <c r="G333" s="10" t="n"/>
      <c r="H333" s="10" t="n"/>
      <c r="I333" s="11">
        <f>IF(AND(A333="",B333=""),"",IF(B333&lt;&gt;"",IFERROR(INDEX(TArea,MATCH(B333,TName,0))&amp;"",D333&amp;""),D333&amp;""))</f>
        <v/>
      </c>
      <c r="J333" s="11">
        <f>IF(AND(A333="",B333=""),"",IF(B333&lt;&gt;"",IFERROR(INDEX(TAsset,MATCH(B333,TName,0))&amp;"",E333&amp;""),E333&amp;""))</f>
        <v/>
      </c>
      <c r="K333" s="28">
        <f>IF(AND(A333="",B333="",C333="",F333=""),"",IF(A333="","Add a date",IF(A333&gt;AsOf,"After as-of date: not counted yet",IF(AND(B333&lt;&gt;"",COUNTIF(TName,B333)=0),"Task not on Tasks sheet",""))))</f>
        <v/>
      </c>
    </row>
    <row r="334">
      <c r="A334" s="6" t="n"/>
      <c r="B334" s="10" t="n"/>
      <c r="C334" s="10" t="n"/>
      <c r="D334" s="10" t="n"/>
      <c r="E334" s="10" t="n"/>
      <c r="F334" s="24" t="n"/>
      <c r="G334" s="10" t="n"/>
      <c r="H334" s="10" t="n"/>
      <c r="I334" s="11">
        <f>IF(AND(A334="",B334=""),"",IF(B334&lt;&gt;"",IFERROR(INDEX(TArea,MATCH(B334,TName,0))&amp;"",D334&amp;""),D334&amp;""))</f>
        <v/>
      </c>
      <c r="J334" s="11">
        <f>IF(AND(A334="",B334=""),"",IF(B334&lt;&gt;"",IFERROR(INDEX(TAsset,MATCH(B334,TName,0))&amp;"",E334&amp;""),E334&amp;""))</f>
        <v/>
      </c>
      <c r="K334" s="28">
        <f>IF(AND(A334="",B334="",C334="",F334=""),"",IF(A334="","Add a date",IF(A334&gt;AsOf,"After as-of date: not counted yet",IF(AND(B334&lt;&gt;"",COUNTIF(TName,B334)=0),"Task not on Tasks sheet",""))))</f>
        <v/>
      </c>
    </row>
    <row r="335">
      <c r="A335" s="6" t="n"/>
      <c r="B335" s="10" t="n"/>
      <c r="C335" s="10" t="n"/>
      <c r="D335" s="10" t="n"/>
      <c r="E335" s="10" t="n"/>
      <c r="F335" s="24" t="n"/>
      <c r="G335" s="10" t="n"/>
      <c r="H335" s="10" t="n"/>
      <c r="I335" s="11">
        <f>IF(AND(A335="",B335=""),"",IF(B335&lt;&gt;"",IFERROR(INDEX(TArea,MATCH(B335,TName,0))&amp;"",D335&amp;""),D335&amp;""))</f>
        <v/>
      </c>
      <c r="J335" s="11">
        <f>IF(AND(A335="",B335=""),"",IF(B335&lt;&gt;"",IFERROR(INDEX(TAsset,MATCH(B335,TName,0))&amp;"",E335&amp;""),E335&amp;""))</f>
        <v/>
      </c>
      <c r="K335" s="28">
        <f>IF(AND(A335="",B335="",C335="",F335=""),"",IF(A335="","Add a date",IF(A335&gt;AsOf,"After as-of date: not counted yet",IF(AND(B335&lt;&gt;"",COUNTIF(TName,B335)=0),"Task not on Tasks sheet",""))))</f>
        <v/>
      </c>
    </row>
    <row r="336">
      <c r="A336" s="6" t="n"/>
      <c r="B336" s="10" t="n"/>
      <c r="C336" s="10" t="n"/>
      <c r="D336" s="10" t="n"/>
      <c r="E336" s="10" t="n"/>
      <c r="F336" s="24" t="n"/>
      <c r="G336" s="10" t="n"/>
      <c r="H336" s="10" t="n"/>
      <c r="I336" s="11">
        <f>IF(AND(A336="",B336=""),"",IF(B336&lt;&gt;"",IFERROR(INDEX(TArea,MATCH(B336,TName,0))&amp;"",D336&amp;""),D336&amp;""))</f>
        <v/>
      </c>
      <c r="J336" s="11">
        <f>IF(AND(A336="",B336=""),"",IF(B336&lt;&gt;"",IFERROR(INDEX(TAsset,MATCH(B336,TName,0))&amp;"",E336&amp;""),E336&amp;""))</f>
        <v/>
      </c>
      <c r="K336" s="28">
        <f>IF(AND(A336="",B336="",C336="",F336=""),"",IF(A336="","Add a date",IF(A336&gt;AsOf,"After as-of date: not counted yet",IF(AND(B336&lt;&gt;"",COUNTIF(TName,B336)=0),"Task not on Tasks sheet",""))))</f>
        <v/>
      </c>
    </row>
    <row r="337">
      <c r="A337" s="6" t="n"/>
      <c r="B337" s="10" t="n"/>
      <c r="C337" s="10" t="n"/>
      <c r="D337" s="10" t="n"/>
      <c r="E337" s="10" t="n"/>
      <c r="F337" s="24" t="n"/>
      <c r="G337" s="10" t="n"/>
      <c r="H337" s="10" t="n"/>
      <c r="I337" s="11">
        <f>IF(AND(A337="",B337=""),"",IF(B337&lt;&gt;"",IFERROR(INDEX(TArea,MATCH(B337,TName,0))&amp;"",D337&amp;""),D337&amp;""))</f>
        <v/>
      </c>
      <c r="J337" s="11">
        <f>IF(AND(A337="",B337=""),"",IF(B337&lt;&gt;"",IFERROR(INDEX(TAsset,MATCH(B337,TName,0))&amp;"",E337&amp;""),E337&amp;""))</f>
        <v/>
      </c>
      <c r="K337" s="28">
        <f>IF(AND(A337="",B337="",C337="",F337=""),"",IF(A337="","Add a date",IF(A337&gt;AsOf,"After as-of date: not counted yet",IF(AND(B337&lt;&gt;"",COUNTIF(TName,B337)=0),"Task not on Tasks sheet",""))))</f>
        <v/>
      </c>
    </row>
    <row r="338">
      <c r="A338" s="6" t="n"/>
      <c r="B338" s="10" t="n"/>
      <c r="C338" s="10" t="n"/>
      <c r="D338" s="10" t="n"/>
      <c r="E338" s="10" t="n"/>
      <c r="F338" s="24" t="n"/>
      <c r="G338" s="10" t="n"/>
      <c r="H338" s="10" t="n"/>
      <c r="I338" s="11">
        <f>IF(AND(A338="",B338=""),"",IF(B338&lt;&gt;"",IFERROR(INDEX(TArea,MATCH(B338,TName,0))&amp;"",D338&amp;""),D338&amp;""))</f>
        <v/>
      </c>
      <c r="J338" s="11">
        <f>IF(AND(A338="",B338=""),"",IF(B338&lt;&gt;"",IFERROR(INDEX(TAsset,MATCH(B338,TName,0))&amp;"",E338&amp;""),E338&amp;""))</f>
        <v/>
      </c>
      <c r="K338" s="28">
        <f>IF(AND(A338="",B338="",C338="",F338=""),"",IF(A338="","Add a date",IF(A338&gt;AsOf,"After as-of date: not counted yet",IF(AND(B338&lt;&gt;"",COUNTIF(TName,B338)=0),"Task not on Tasks sheet",""))))</f>
        <v/>
      </c>
    </row>
    <row r="339">
      <c r="A339" s="6" t="n"/>
      <c r="B339" s="10" t="n"/>
      <c r="C339" s="10" t="n"/>
      <c r="D339" s="10" t="n"/>
      <c r="E339" s="10" t="n"/>
      <c r="F339" s="24" t="n"/>
      <c r="G339" s="10" t="n"/>
      <c r="H339" s="10" t="n"/>
      <c r="I339" s="11">
        <f>IF(AND(A339="",B339=""),"",IF(B339&lt;&gt;"",IFERROR(INDEX(TArea,MATCH(B339,TName,0))&amp;"",D339&amp;""),D339&amp;""))</f>
        <v/>
      </c>
      <c r="J339" s="11">
        <f>IF(AND(A339="",B339=""),"",IF(B339&lt;&gt;"",IFERROR(INDEX(TAsset,MATCH(B339,TName,0))&amp;"",E339&amp;""),E339&amp;""))</f>
        <v/>
      </c>
      <c r="K339" s="28">
        <f>IF(AND(A339="",B339="",C339="",F339=""),"",IF(A339="","Add a date",IF(A339&gt;AsOf,"After as-of date: not counted yet",IF(AND(B339&lt;&gt;"",COUNTIF(TName,B339)=0),"Task not on Tasks sheet",""))))</f>
        <v/>
      </c>
    </row>
    <row r="340">
      <c r="A340" s="6" t="n"/>
      <c r="B340" s="10" t="n"/>
      <c r="C340" s="10" t="n"/>
      <c r="D340" s="10" t="n"/>
      <c r="E340" s="10" t="n"/>
      <c r="F340" s="24" t="n"/>
      <c r="G340" s="10" t="n"/>
      <c r="H340" s="10" t="n"/>
      <c r="I340" s="11">
        <f>IF(AND(A340="",B340=""),"",IF(B340&lt;&gt;"",IFERROR(INDEX(TArea,MATCH(B340,TName,0))&amp;"",D340&amp;""),D340&amp;""))</f>
        <v/>
      </c>
      <c r="J340" s="11">
        <f>IF(AND(A340="",B340=""),"",IF(B340&lt;&gt;"",IFERROR(INDEX(TAsset,MATCH(B340,TName,0))&amp;"",E340&amp;""),E340&amp;""))</f>
        <v/>
      </c>
      <c r="K340" s="28">
        <f>IF(AND(A340="",B340="",C340="",F340=""),"",IF(A340="","Add a date",IF(A340&gt;AsOf,"After as-of date: not counted yet",IF(AND(B340&lt;&gt;"",COUNTIF(TName,B340)=0),"Task not on Tasks sheet",""))))</f>
        <v/>
      </c>
    </row>
    <row r="341">
      <c r="A341" s="6" t="n"/>
      <c r="B341" s="10" t="n"/>
      <c r="C341" s="10" t="n"/>
      <c r="D341" s="10" t="n"/>
      <c r="E341" s="10" t="n"/>
      <c r="F341" s="24" t="n"/>
      <c r="G341" s="10" t="n"/>
      <c r="H341" s="10" t="n"/>
      <c r="I341" s="11">
        <f>IF(AND(A341="",B341=""),"",IF(B341&lt;&gt;"",IFERROR(INDEX(TArea,MATCH(B341,TName,0))&amp;"",D341&amp;""),D341&amp;""))</f>
        <v/>
      </c>
      <c r="J341" s="11">
        <f>IF(AND(A341="",B341=""),"",IF(B341&lt;&gt;"",IFERROR(INDEX(TAsset,MATCH(B341,TName,0))&amp;"",E341&amp;""),E341&amp;""))</f>
        <v/>
      </c>
      <c r="K341" s="28">
        <f>IF(AND(A341="",B341="",C341="",F341=""),"",IF(A341="","Add a date",IF(A341&gt;AsOf,"After as-of date: not counted yet",IF(AND(B341&lt;&gt;"",COUNTIF(TName,B341)=0),"Task not on Tasks sheet",""))))</f>
        <v/>
      </c>
    </row>
    <row r="342">
      <c r="A342" s="6" t="n"/>
      <c r="B342" s="10" t="n"/>
      <c r="C342" s="10" t="n"/>
      <c r="D342" s="10" t="n"/>
      <c r="E342" s="10" t="n"/>
      <c r="F342" s="24" t="n"/>
      <c r="G342" s="10" t="n"/>
      <c r="H342" s="10" t="n"/>
      <c r="I342" s="11">
        <f>IF(AND(A342="",B342=""),"",IF(B342&lt;&gt;"",IFERROR(INDEX(TArea,MATCH(B342,TName,0))&amp;"",D342&amp;""),D342&amp;""))</f>
        <v/>
      </c>
      <c r="J342" s="11">
        <f>IF(AND(A342="",B342=""),"",IF(B342&lt;&gt;"",IFERROR(INDEX(TAsset,MATCH(B342,TName,0))&amp;"",E342&amp;""),E342&amp;""))</f>
        <v/>
      </c>
      <c r="K342" s="28">
        <f>IF(AND(A342="",B342="",C342="",F342=""),"",IF(A342="","Add a date",IF(A342&gt;AsOf,"After as-of date: not counted yet",IF(AND(B342&lt;&gt;"",COUNTIF(TName,B342)=0),"Task not on Tasks sheet",""))))</f>
        <v/>
      </c>
    </row>
    <row r="343">
      <c r="A343" s="6" t="n"/>
      <c r="B343" s="10" t="n"/>
      <c r="C343" s="10" t="n"/>
      <c r="D343" s="10" t="n"/>
      <c r="E343" s="10" t="n"/>
      <c r="F343" s="24" t="n"/>
      <c r="G343" s="10" t="n"/>
      <c r="H343" s="10" t="n"/>
      <c r="I343" s="11">
        <f>IF(AND(A343="",B343=""),"",IF(B343&lt;&gt;"",IFERROR(INDEX(TArea,MATCH(B343,TName,0))&amp;"",D343&amp;""),D343&amp;""))</f>
        <v/>
      </c>
      <c r="J343" s="11">
        <f>IF(AND(A343="",B343=""),"",IF(B343&lt;&gt;"",IFERROR(INDEX(TAsset,MATCH(B343,TName,0))&amp;"",E343&amp;""),E343&amp;""))</f>
        <v/>
      </c>
      <c r="K343" s="28">
        <f>IF(AND(A343="",B343="",C343="",F343=""),"",IF(A343="","Add a date",IF(A343&gt;AsOf,"After as-of date: not counted yet",IF(AND(B343&lt;&gt;"",COUNTIF(TName,B343)=0),"Task not on Tasks sheet",""))))</f>
        <v/>
      </c>
    </row>
    <row r="344">
      <c r="A344" s="6" t="n"/>
      <c r="B344" s="10" t="n"/>
      <c r="C344" s="10" t="n"/>
      <c r="D344" s="10" t="n"/>
      <c r="E344" s="10" t="n"/>
      <c r="F344" s="24" t="n"/>
      <c r="G344" s="10" t="n"/>
      <c r="H344" s="10" t="n"/>
      <c r="I344" s="11">
        <f>IF(AND(A344="",B344=""),"",IF(B344&lt;&gt;"",IFERROR(INDEX(TArea,MATCH(B344,TName,0))&amp;"",D344&amp;""),D344&amp;""))</f>
        <v/>
      </c>
      <c r="J344" s="11">
        <f>IF(AND(A344="",B344=""),"",IF(B344&lt;&gt;"",IFERROR(INDEX(TAsset,MATCH(B344,TName,0))&amp;"",E344&amp;""),E344&amp;""))</f>
        <v/>
      </c>
      <c r="K344" s="28">
        <f>IF(AND(A344="",B344="",C344="",F344=""),"",IF(A344="","Add a date",IF(A344&gt;AsOf,"After as-of date: not counted yet",IF(AND(B344&lt;&gt;"",COUNTIF(TName,B344)=0),"Task not on Tasks sheet",""))))</f>
        <v/>
      </c>
    </row>
    <row r="345">
      <c r="A345" s="6" t="n"/>
      <c r="B345" s="10" t="n"/>
      <c r="C345" s="10" t="n"/>
      <c r="D345" s="10" t="n"/>
      <c r="E345" s="10" t="n"/>
      <c r="F345" s="24" t="n"/>
      <c r="G345" s="10" t="n"/>
      <c r="H345" s="10" t="n"/>
      <c r="I345" s="11">
        <f>IF(AND(A345="",B345=""),"",IF(B345&lt;&gt;"",IFERROR(INDEX(TArea,MATCH(B345,TName,0))&amp;"",D345&amp;""),D345&amp;""))</f>
        <v/>
      </c>
      <c r="J345" s="11">
        <f>IF(AND(A345="",B345=""),"",IF(B345&lt;&gt;"",IFERROR(INDEX(TAsset,MATCH(B345,TName,0))&amp;"",E345&amp;""),E345&amp;""))</f>
        <v/>
      </c>
      <c r="K345" s="28">
        <f>IF(AND(A345="",B345="",C345="",F345=""),"",IF(A345="","Add a date",IF(A345&gt;AsOf,"After as-of date: not counted yet",IF(AND(B345&lt;&gt;"",COUNTIF(TName,B345)=0),"Task not on Tasks sheet",""))))</f>
        <v/>
      </c>
    </row>
    <row r="346">
      <c r="A346" s="6" t="n"/>
      <c r="B346" s="10" t="n"/>
      <c r="C346" s="10" t="n"/>
      <c r="D346" s="10" t="n"/>
      <c r="E346" s="10" t="n"/>
      <c r="F346" s="24" t="n"/>
      <c r="G346" s="10" t="n"/>
      <c r="H346" s="10" t="n"/>
      <c r="I346" s="11">
        <f>IF(AND(A346="",B346=""),"",IF(B346&lt;&gt;"",IFERROR(INDEX(TArea,MATCH(B346,TName,0))&amp;"",D346&amp;""),D346&amp;""))</f>
        <v/>
      </c>
      <c r="J346" s="11">
        <f>IF(AND(A346="",B346=""),"",IF(B346&lt;&gt;"",IFERROR(INDEX(TAsset,MATCH(B346,TName,0))&amp;"",E346&amp;""),E346&amp;""))</f>
        <v/>
      </c>
      <c r="K346" s="28">
        <f>IF(AND(A346="",B346="",C346="",F346=""),"",IF(A346="","Add a date",IF(A346&gt;AsOf,"After as-of date: not counted yet",IF(AND(B346&lt;&gt;"",COUNTIF(TName,B346)=0),"Task not on Tasks sheet",""))))</f>
        <v/>
      </c>
    </row>
    <row r="347">
      <c r="A347" s="6" t="n"/>
      <c r="B347" s="10" t="n"/>
      <c r="C347" s="10" t="n"/>
      <c r="D347" s="10" t="n"/>
      <c r="E347" s="10" t="n"/>
      <c r="F347" s="24" t="n"/>
      <c r="G347" s="10" t="n"/>
      <c r="H347" s="10" t="n"/>
      <c r="I347" s="11">
        <f>IF(AND(A347="",B347=""),"",IF(B347&lt;&gt;"",IFERROR(INDEX(TArea,MATCH(B347,TName,0))&amp;"",D347&amp;""),D347&amp;""))</f>
        <v/>
      </c>
      <c r="J347" s="11">
        <f>IF(AND(A347="",B347=""),"",IF(B347&lt;&gt;"",IFERROR(INDEX(TAsset,MATCH(B347,TName,0))&amp;"",E347&amp;""),E347&amp;""))</f>
        <v/>
      </c>
      <c r="K347" s="28">
        <f>IF(AND(A347="",B347="",C347="",F347=""),"",IF(A347="","Add a date",IF(A347&gt;AsOf,"After as-of date: not counted yet",IF(AND(B347&lt;&gt;"",COUNTIF(TName,B347)=0),"Task not on Tasks sheet",""))))</f>
        <v/>
      </c>
    </row>
    <row r="348">
      <c r="A348" s="6" t="n"/>
      <c r="B348" s="10" t="n"/>
      <c r="C348" s="10" t="n"/>
      <c r="D348" s="10" t="n"/>
      <c r="E348" s="10" t="n"/>
      <c r="F348" s="24" t="n"/>
      <c r="G348" s="10" t="n"/>
      <c r="H348" s="10" t="n"/>
      <c r="I348" s="11">
        <f>IF(AND(A348="",B348=""),"",IF(B348&lt;&gt;"",IFERROR(INDEX(TArea,MATCH(B348,TName,0))&amp;"",D348&amp;""),D348&amp;""))</f>
        <v/>
      </c>
      <c r="J348" s="11">
        <f>IF(AND(A348="",B348=""),"",IF(B348&lt;&gt;"",IFERROR(INDEX(TAsset,MATCH(B348,TName,0))&amp;"",E348&amp;""),E348&amp;""))</f>
        <v/>
      </c>
      <c r="K348" s="28">
        <f>IF(AND(A348="",B348="",C348="",F348=""),"",IF(A348="","Add a date",IF(A348&gt;AsOf,"After as-of date: not counted yet",IF(AND(B348&lt;&gt;"",COUNTIF(TName,B348)=0),"Task not on Tasks sheet",""))))</f>
        <v/>
      </c>
    </row>
    <row r="349">
      <c r="A349" s="6" t="n"/>
      <c r="B349" s="10" t="n"/>
      <c r="C349" s="10" t="n"/>
      <c r="D349" s="10" t="n"/>
      <c r="E349" s="10" t="n"/>
      <c r="F349" s="24" t="n"/>
      <c r="G349" s="10" t="n"/>
      <c r="H349" s="10" t="n"/>
      <c r="I349" s="11">
        <f>IF(AND(A349="",B349=""),"",IF(B349&lt;&gt;"",IFERROR(INDEX(TArea,MATCH(B349,TName,0))&amp;"",D349&amp;""),D349&amp;""))</f>
        <v/>
      </c>
      <c r="J349" s="11">
        <f>IF(AND(A349="",B349=""),"",IF(B349&lt;&gt;"",IFERROR(INDEX(TAsset,MATCH(B349,TName,0))&amp;"",E349&amp;""),E349&amp;""))</f>
        <v/>
      </c>
      <c r="K349" s="28">
        <f>IF(AND(A349="",B349="",C349="",F349=""),"",IF(A349="","Add a date",IF(A349&gt;AsOf,"After as-of date: not counted yet",IF(AND(B349&lt;&gt;"",COUNTIF(TName,B349)=0),"Task not on Tasks sheet",""))))</f>
        <v/>
      </c>
    </row>
    <row r="350">
      <c r="A350" s="6" t="n"/>
      <c r="B350" s="10" t="n"/>
      <c r="C350" s="10" t="n"/>
      <c r="D350" s="10" t="n"/>
      <c r="E350" s="10" t="n"/>
      <c r="F350" s="24" t="n"/>
      <c r="G350" s="10" t="n"/>
      <c r="H350" s="10" t="n"/>
      <c r="I350" s="11">
        <f>IF(AND(A350="",B350=""),"",IF(B350&lt;&gt;"",IFERROR(INDEX(TArea,MATCH(B350,TName,0))&amp;"",D350&amp;""),D350&amp;""))</f>
        <v/>
      </c>
      <c r="J350" s="11">
        <f>IF(AND(A350="",B350=""),"",IF(B350&lt;&gt;"",IFERROR(INDEX(TAsset,MATCH(B350,TName,0))&amp;"",E350&amp;""),E350&amp;""))</f>
        <v/>
      </c>
      <c r="K350" s="28">
        <f>IF(AND(A350="",B350="",C350="",F350=""),"",IF(A350="","Add a date",IF(A350&gt;AsOf,"After as-of date: not counted yet",IF(AND(B350&lt;&gt;"",COUNTIF(TName,B350)=0),"Task not on Tasks sheet",""))))</f>
        <v/>
      </c>
    </row>
    <row r="351">
      <c r="A351" s="6" t="n"/>
      <c r="B351" s="10" t="n"/>
      <c r="C351" s="10" t="n"/>
      <c r="D351" s="10" t="n"/>
      <c r="E351" s="10" t="n"/>
      <c r="F351" s="24" t="n"/>
      <c r="G351" s="10" t="n"/>
      <c r="H351" s="10" t="n"/>
      <c r="I351" s="11">
        <f>IF(AND(A351="",B351=""),"",IF(B351&lt;&gt;"",IFERROR(INDEX(TArea,MATCH(B351,TName,0))&amp;"",D351&amp;""),D351&amp;""))</f>
        <v/>
      </c>
      <c r="J351" s="11">
        <f>IF(AND(A351="",B351=""),"",IF(B351&lt;&gt;"",IFERROR(INDEX(TAsset,MATCH(B351,TName,0))&amp;"",E351&amp;""),E351&amp;""))</f>
        <v/>
      </c>
      <c r="K351" s="28">
        <f>IF(AND(A351="",B351="",C351="",F351=""),"",IF(A351="","Add a date",IF(A351&gt;AsOf,"After as-of date: not counted yet",IF(AND(B351&lt;&gt;"",COUNTIF(TName,B351)=0),"Task not on Tasks sheet",""))))</f>
        <v/>
      </c>
    </row>
    <row r="352">
      <c r="A352" s="6" t="n"/>
      <c r="B352" s="10" t="n"/>
      <c r="C352" s="10" t="n"/>
      <c r="D352" s="10" t="n"/>
      <c r="E352" s="10" t="n"/>
      <c r="F352" s="24" t="n"/>
      <c r="G352" s="10" t="n"/>
      <c r="H352" s="10" t="n"/>
      <c r="I352" s="11">
        <f>IF(AND(A352="",B352=""),"",IF(B352&lt;&gt;"",IFERROR(INDEX(TArea,MATCH(B352,TName,0))&amp;"",D352&amp;""),D352&amp;""))</f>
        <v/>
      </c>
      <c r="J352" s="11">
        <f>IF(AND(A352="",B352=""),"",IF(B352&lt;&gt;"",IFERROR(INDEX(TAsset,MATCH(B352,TName,0))&amp;"",E352&amp;""),E352&amp;""))</f>
        <v/>
      </c>
      <c r="K352" s="28">
        <f>IF(AND(A352="",B352="",C352="",F352=""),"",IF(A352="","Add a date",IF(A352&gt;AsOf,"After as-of date: not counted yet",IF(AND(B352&lt;&gt;"",COUNTIF(TName,B352)=0),"Task not on Tasks sheet",""))))</f>
        <v/>
      </c>
    </row>
    <row r="353">
      <c r="A353" s="6" t="n"/>
      <c r="B353" s="10" t="n"/>
      <c r="C353" s="10" t="n"/>
      <c r="D353" s="10" t="n"/>
      <c r="E353" s="10" t="n"/>
      <c r="F353" s="24" t="n"/>
      <c r="G353" s="10" t="n"/>
      <c r="H353" s="10" t="n"/>
      <c r="I353" s="11">
        <f>IF(AND(A353="",B353=""),"",IF(B353&lt;&gt;"",IFERROR(INDEX(TArea,MATCH(B353,TName,0))&amp;"",D353&amp;""),D353&amp;""))</f>
        <v/>
      </c>
      <c r="J353" s="11">
        <f>IF(AND(A353="",B353=""),"",IF(B353&lt;&gt;"",IFERROR(INDEX(TAsset,MATCH(B353,TName,0))&amp;"",E353&amp;""),E353&amp;""))</f>
        <v/>
      </c>
      <c r="K353" s="28">
        <f>IF(AND(A353="",B353="",C353="",F353=""),"",IF(A353="","Add a date",IF(A353&gt;AsOf,"After as-of date: not counted yet",IF(AND(B353&lt;&gt;"",COUNTIF(TName,B353)=0),"Task not on Tasks sheet",""))))</f>
        <v/>
      </c>
    </row>
    <row r="354">
      <c r="A354" s="6" t="n"/>
      <c r="B354" s="10" t="n"/>
      <c r="C354" s="10" t="n"/>
      <c r="D354" s="10" t="n"/>
      <c r="E354" s="10" t="n"/>
      <c r="F354" s="24" t="n"/>
      <c r="G354" s="10" t="n"/>
      <c r="H354" s="10" t="n"/>
      <c r="I354" s="11">
        <f>IF(AND(A354="",B354=""),"",IF(B354&lt;&gt;"",IFERROR(INDEX(TArea,MATCH(B354,TName,0))&amp;"",D354&amp;""),D354&amp;""))</f>
        <v/>
      </c>
      <c r="J354" s="11">
        <f>IF(AND(A354="",B354=""),"",IF(B354&lt;&gt;"",IFERROR(INDEX(TAsset,MATCH(B354,TName,0))&amp;"",E354&amp;""),E354&amp;""))</f>
        <v/>
      </c>
      <c r="K354" s="28">
        <f>IF(AND(A354="",B354="",C354="",F354=""),"",IF(A354="","Add a date",IF(A354&gt;AsOf,"After as-of date: not counted yet",IF(AND(B354&lt;&gt;"",COUNTIF(TName,B354)=0),"Task not on Tasks sheet",""))))</f>
        <v/>
      </c>
    </row>
    <row r="355">
      <c r="A355" s="6" t="n"/>
      <c r="B355" s="10" t="n"/>
      <c r="C355" s="10" t="n"/>
      <c r="D355" s="10" t="n"/>
      <c r="E355" s="10" t="n"/>
      <c r="F355" s="24" t="n"/>
      <c r="G355" s="10" t="n"/>
      <c r="H355" s="10" t="n"/>
      <c r="I355" s="11">
        <f>IF(AND(A355="",B355=""),"",IF(B355&lt;&gt;"",IFERROR(INDEX(TArea,MATCH(B355,TName,0))&amp;"",D355&amp;""),D355&amp;""))</f>
        <v/>
      </c>
      <c r="J355" s="11">
        <f>IF(AND(A355="",B355=""),"",IF(B355&lt;&gt;"",IFERROR(INDEX(TAsset,MATCH(B355,TName,0))&amp;"",E355&amp;""),E355&amp;""))</f>
        <v/>
      </c>
      <c r="K355" s="28">
        <f>IF(AND(A355="",B355="",C355="",F355=""),"",IF(A355="","Add a date",IF(A355&gt;AsOf,"After as-of date: not counted yet",IF(AND(B355&lt;&gt;"",COUNTIF(TName,B355)=0),"Task not on Tasks sheet",""))))</f>
        <v/>
      </c>
    </row>
    <row r="356">
      <c r="A356" s="6" t="n"/>
      <c r="B356" s="10" t="n"/>
      <c r="C356" s="10" t="n"/>
      <c r="D356" s="10" t="n"/>
      <c r="E356" s="10" t="n"/>
      <c r="F356" s="24" t="n"/>
      <c r="G356" s="10" t="n"/>
      <c r="H356" s="10" t="n"/>
      <c r="I356" s="11">
        <f>IF(AND(A356="",B356=""),"",IF(B356&lt;&gt;"",IFERROR(INDEX(TArea,MATCH(B356,TName,0))&amp;"",D356&amp;""),D356&amp;""))</f>
        <v/>
      </c>
      <c r="J356" s="11">
        <f>IF(AND(A356="",B356=""),"",IF(B356&lt;&gt;"",IFERROR(INDEX(TAsset,MATCH(B356,TName,0))&amp;"",E356&amp;""),E356&amp;""))</f>
        <v/>
      </c>
      <c r="K356" s="28">
        <f>IF(AND(A356="",B356="",C356="",F356=""),"",IF(A356="","Add a date",IF(A356&gt;AsOf,"After as-of date: not counted yet",IF(AND(B356&lt;&gt;"",COUNTIF(TName,B356)=0),"Task not on Tasks sheet",""))))</f>
        <v/>
      </c>
    </row>
    <row r="357">
      <c r="A357" s="6" t="n"/>
      <c r="B357" s="10" t="n"/>
      <c r="C357" s="10" t="n"/>
      <c r="D357" s="10" t="n"/>
      <c r="E357" s="10" t="n"/>
      <c r="F357" s="24" t="n"/>
      <c r="G357" s="10" t="n"/>
      <c r="H357" s="10" t="n"/>
      <c r="I357" s="11">
        <f>IF(AND(A357="",B357=""),"",IF(B357&lt;&gt;"",IFERROR(INDEX(TArea,MATCH(B357,TName,0))&amp;"",D357&amp;""),D357&amp;""))</f>
        <v/>
      </c>
      <c r="J357" s="11">
        <f>IF(AND(A357="",B357=""),"",IF(B357&lt;&gt;"",IFERROR(INDEX(TAsset,MATCH(B357,TName,0))&amp;"",E357&amp;""),E357&amp;""))</f>
        <v/>
      </c>
      <c r="K357" s="28">
        <f>IF(AND(A357="",B357="",C357="",F357=""),"",IF(A357="","Add a date",IF(A357&gt;AsOf,"After as-of date: not counted yet",IF(AND(B357&lt;&gt;"",COUNTIF(TName,B357)=0),"Task not on Tasks sheet",""))))</f>
        <v/>
      </c>
    </row>
    <row r="358">
      <c r="A358" s="6" t="n"/>
      <c r="B358" s="10" t="n"/>
      <c r="C358" s="10" t="n"/>
      <c r="D358" s="10" t="n"/>
      <c r="E358" s="10" t="n"/>
      <c r="F358" s="24" t="n"/>
      <c r="G358" s="10" t="n"/>
      <c r="H358" s="10" t="n"/>
      <c r="I358" s="11">
        <f>IF(AND(A358="",B358=""),"",IF(B358&lt;&gt;"",IFERROR(INDEX(TArea,MATCH(B358,TName,0))&amp;"",D358&amp;""),D358&amp;""))</f>
        <v/>
      </c>
      <c r="J358" s="11">
        <f>IF(AND(A358="",B358=""),"",IF(B358&lt;&gt;"",IFERROR(INDEX(TAsset,MATCH(B358,TName,0))&amp;"",E358&amp;""),E358&amp;""))</f>
        <v/>
      </c>
      <c r="K358" s="28">
        <f>IF(AND(A358="",B358="",C358="",F358=""),"",IF(A358="","Add a date",IF(A358&gt;AsOf,"After as-of date: not counted yet",IF(AND(B358&lt;&gt;"",COUNTIF(TName,B358)=0),"Task not on Tasks sheet",""))))</f>
        <v/>
      </c>
    </row>
    <row r="359">
      <c r="A359" s="6" t="n"/>
      <c r="B359" s="10" t="n"/>
      <c r="C359" s="10" t="n"/>
      <c r="D359" s="10" t="n"/>
      <c r="E359" s="10" t="n"/>
      <c r="F359" s="24" t="n"/>
      <c r="G359" s="10" t="n"/>
      <c r="H359" s="10" t="n"/>
      <c r="I359" s="11">
        <f>IF(AND(A359="",B359=""),"",IF(B359&lt;&gt;"",IFERROR(INDEX(TArea,MATCH(B359,TName,0))&amp;"",D359&amp;""),D359&amp;""))</f>
        <v/>
      </c>
      <c r="J359" s="11">
        <f>IF(AND(A359="",B359=""),"",IF(B359&lt;&gt;"",IFERROR(INDEX(TAsset,MATCH(B359,TName,0))&amp;"",E359&amp;""),E359&amp;""))</f>
        <v/>
      </c>
      <c r="K359" s="28">
        <f>IF(AND(A359="",B359="",C359="",F359=""),"",IF(A359="","Add a date",IF(A359&gt;AsOf,"After as-of date: not counted yet",IF(AND(B359&lt;&gt;"",COUNTIF(TName,B359)=0),"Task not on Tasks sheet",""))))</f>
        <v/>
      </c>
    </row>
    <row r="360">
      <c r="A360" s="6" t="n"/>
      <c r="B360" s="10" t="n"/>
      <c r="C360" s="10" t="n"/>
      <c r="D360" s="10" t="n"/>
      <c r="E360" s="10" t="n"/>
      <c r="F360" s="24" t="n"/>
      <c r="G360" s="10" t="n"/>
      <c r="H360" s="10" t="n"/>
      <c r="I360" s="11">
        <f>IF(AND(A360="",B360=""),"",IF(B360&lt;&gt;"",IFERROR(INDEX(TArea,MATCH(B360,TName,0))&amp;"",D360&amp;""),D360&amp;""))</f>
        <v/>
      </c>
      <c r="J360" s="11">
        <f>IF(AND(A360="",B360=""),"",IF(B360&lt;&gt;"",IFERROR(INDEX(TAsset,MATCH(B360,TName,0))&amp;"",E360&amp;""),E360&amp;""))</f>
        <v/>
      </c>
      <c r="K360" s="28">
        <f>IF(AND(A360="",B360="",C360="",F360=""),"",IF(A360="","Add a date",IF(A360&gt;AsOf,"After as-of date: not counted yet",IF(AND(B360&lt;&gt;"",COUNTIF(TName,B360)=0),"Task not on Tasks sheet",""))))</f>
        <v/>
      </c>
    </row>
    <row r="361">
      <c r="A361" s="6" t="n"/>
      <c r="B361" s="10" t="n"/>
      <c r="C361" s="10" t="n"/>
      <c r="D361" s="10" t="n"/>
      <c r="E361" s="10" t="n"/>
      <c r="F361" s="24" t="n"/>
      <c r="G361" s="10" t="n"/>
      <c r="H361" s="10" t="n"/>
      <c r="I361" s="11">
        <f>IF(AND(A361="",B361=""),"",IF(B361&lt;&gt;"",IFERROR(INDEX(TArea,MATCH(B361,TName,0))&amp;"",D361&amp;""),D361&amp;""))</f>
        <v/>
      </c>
      <c r="J361" s="11">
        <f>IF(AND(A361="",B361=""),"",IF(B361&lt;&gt;"",IFERROR(INDEX(TAsset,MATCH(B361,TName,0))&amp;"",E361&amp;""),E361&amp;""))</f>
        <v/>
      </c>
      <c r="K361" s="28">
        <f>IF(AND(A361="",B361="",C361="",F361=""),"",IF(A361="","Add a date",IF(A361&gt;AsOf,"After as-of date: not counted yet",IF(AND(B361&lt;&gt;"",COUNTIF(TName,B361)=0),"Task not on Tasks sheet",""))))</f>
        <v/>
      </c>
    </row>
    <row r="362">
      <c r="A362" s="6" t="n"/>
      <c r="B362" s="10" t="n"/>
      <c r="C362" s="10" t="n"/>
      <c r="D362" s="10" t="n"/>
      <c r="E362" s="10" t="n"/>
      <c r="F362" s="24" t="n"/>
      <c r="G362" s="10" t="n"/>
      <c r="H362" s="10" t="n"/>
      <c r="I362" s="11">
        <f>IF(AND(A362="",B362=""),"",IF(B362&lt;&gt;"",IFERROR(INDEX(TArea,MATCH(B362,TName,0))&amp;"",D362&amp;""),D362&amp;""))</f>
        <v/>
      </c>
      <c r="J362" s="11">
        <f>IF(AND(A362="",B362=""),"",IF(B362&lt;&gt;"",IFERROR(INDEX(TAsset,MATCH(B362,TName,0))&amp;"",E362&amp;""),E362&amp;""))</f>
        <v/>
      </c>
      <c r="K362" s="28">
        <f>IF(AND(A362="",B362="",C362="",F362=""),"",IF(A362="","Add a date",IF(A362&gt;AsOf,"After as-of date: not counted yet",IF(AND(B362&lt;&gt;"",COUNTIF(TName,B362)=0),"Task not on Tasks sheet",""))))</f>
        <v/>
      </c>
    </row>
    <row r="363">
      <c r="A363" s="6" t="n"/>
      <c r="B363" s="10" t="n"/>
      <c r="C363" s="10" t="n"/>
      <c r="D363" s="10" t="n"/>
      <c r="E363" s="10" t="n"/>
      <c r="F363" s="24" t="n"/>
      <c r="G363" s="10" t="n"/>
      <c r="H363" s="10" t="n"/>
      <c r="I363" s="11">
        <f>IF(AND(A363="",B363=""),"",IF(B363&lt;&gt;"",IFERROR(INDEX(TArea,MATCH(B363,TName,0))&amp;"",D363&amp;""),D363&amp;""))</f>
        <v/>
      </c>
      <c r="J363" s="11">
        <f>IF(AND(A363="",B363=""),"",IF(B363&lt;&gt;"",IFERROR(INDEX(TAsset,MATCH(B363,TName,0))&amp;"",E363&amp;""),E363&amp;""))</f>
        <v/>
      </c>
      <c r="K363" s="28">
        <f>IF(AND(A363="",B363="",C363="",F363=""),"",IF(A363="","Add a date",IF(A363&gt;AsOf,"After as-of date: not counted yet",IF(AND(B363&lt;&gt;"",COUNTIF(TName,B363)=0),"Task not on Tasks sheet",""))))</f>
        <v/>
      </c>
    </row>
    <row r="364">
      <c r="A364" s="6" t="n"/>
      <c r="B364" s="10" t="n"/>
      <c r="C364" s="10" t="n"/>
      <c r="D364" s="10" t="n"/>
      <c r="E364" s="10" t="n"/>
      <c r="F364" s="24" t="n"/>
      <c r="G364" s="10" t="n"/>
      <c r="H364" s="10" t="n"/>
      <c r="I364" s="11">
        <f>IF(AND(A364="",B364=""),"",IF(B364&lt;&gt;"",IFERROR(INDEX(TArea,MATCH(B364,TName,0))&amp;"",D364&amp;""),D364&amp;""))</f>
        <v/>
      </c>
      <c r="J364" s="11">
        <f>IF(AND(A364="",B364=""),"",IF(B364&lt;&gt;"",IFERROR(INDEX(TAsset,MATCH(B364,TName,0))&amp;"",E364&amp;""),E364&amp;""))</f>
        <v/>
      </c>
      <c r="K364" s="28">
        <f>IF(AND(A364="",B364="",C364="",F364=""),"",IF(A364="","Add a date",IF(A364&gt;AsOf,"After as-of date: not counted yet",IF(AND(B364&lt;&gt;"",COUNTIF(TName,B364)=0),"Task not on Tasks sheet",""))))</f>
        <v/>
      </c>
    </row>
    <row r="365">
      <c r="A365" s="6" t="n"/>
      <c r="B365" s="10" t="n"/>
      <c r="C365" s="10" t="n"/>
      <c r="D365" s="10" t="n"/>
      <c r="E365" s="10" t="n"/>
      <c r="F365" s="24" t="n"/>
      <c r="G365" s="10" t="n"/>
      <c r="H365" s="10" t="n"/>
      <c r="I365" s="11">
        <f>IF(AND(A365="",B365=""),"",IF(B365&lt;&gt;"",IFERROR(INDEX(TArea,MATCH(B365,TName,0))&amp;"",D365&amp;""),D365&amp;""))</f>
        <v/>
      </c>
      <c r="J365" s="11">
        <f>IF(AND(A365="",B365=""),"",IF(B365&lt;&gt;"",IFERROR(INDEX(TAsset,MATCH(B365,TName,0))&amp;"",E365&amp;""),E365&amp;""))</f>
        <v/>
      </c>
      <c r="K365" s="28">
        <f>IF(AND(A365="",B365="",C365="",F365=""),"",IF(A365="","Add a date",IF(A365&gt;AsOf,"After as-of date: not counted yet",IF(AND(B365&lt;&gt;"",COUNTIF(TName,B365)=0),"Task not on Tasks sheet",""))))</f>
        <v/>
      </c>
    </row>
    <row r="366">
      <c r="A366" s="6" t="n"/>
      <c r="B366" s="10" t="n"/>
      <c r="C366" s="10" t="n"/>
      <c r="D366" s="10" t="n"/>
      <c r="E366" s="10" t="n"/>
      <c r="F366" s="24" t="n"/>
      <c r="G366" s="10" t="n"/>
      <c r="H366" s="10" t="n"/>
      <c r="I366" s="11">
        <f>IF(AND(A366="",B366=""),"",IF(B366&lt;&gt;"",IFERROR(INDEX(TArea,MATCH(B366,TName,0))&amp;"",D366&amp;""),D366&amp;""))</f>
        <v/>
      </c>
      <c r="J366" s="11">
        <f>IF(AND(A366="",B366=""),"",IF(B366&lt;&gt;"",IFERROR(INDEX(TAsset,MATCH(B366,TName,0))&amp;"",E366&amp;""),E366&amp;""))</f>
        <v/>
      </c>
      <c r="K366" s="28">
        <f>IF(AND(A366="",B366="",C366="",F366=""),"",IF(A366="","Add a date",IF(A366&gt;AsOf,"After as-of date: not counted yet",IF(AND(B366&lt;&gt;"",COUNTIF(TName,B366)=0),"Task not on Tasks sheet",""))))</f>
        <v/>
      </c>
    </row>
    <row r="367">
      <c r="A367" s="6" t="n"/>
      <c r="B367" s="10" t="n"/>
      <c r="C367" s="10" t="n"/>
      <c r="D367" s="10" t="n"/>
      <c r="E367" s="10" t="n"/>
      <c r="F367" s="24" t="n"/>
      <c r="G367" s="10" t="n"/>
      <c r="H367" s="10" t="n"/>
      <c r="I367" s="11">
        <f>IF(AND(A367="",B367=""),"",IF(B367&lt;&gt;"",IFERROR(INDEX(TArea,MATCH(B367,TName,0))&amp;"",D367&amp;""),D367&amp;""))</f>
        <v/>
      </c>
      <c r="J367" s="11">
        <f>IF(AND(A367="",B367=""),"",IF(B367&lt;&gt;"",IFERROR(INDEX(TAsset,MATCH(B367,TName,0))&amp;"",E367&amp;""),E367&amp;""))</f>
        <v/>
      </c>
      <c r="K367" s="28">
        <f>IF(AND(A367="",B367="",C367="",F367=""),"",IF(A367="","Add a date",IF(A367&gt;AsOf,"After as-of date: not counted yet",IF(AND(B367&lt;&gt;"",COUNTIF(TName,B367)=0),"Task not on Tasks sheet",""))))</f>
        <v/>
      </c>
    </row>
    <row r="368">
      <c r="A368" s="6" t="n"/>
      <c r="B368" s="10" t="n"/>
      <c r="C368" s="10" t="n"/>
      <c r="D368" s="10" t="n"/>
      <c r="E368" s="10" t="n"/>
      <c r="F368" s="24" t="n"/>
      <c r="G368" s="10" t="n"/>
      <c r="H368" s="10" t="n"/>
      <c r="I368" s="11">
        <f>IF(AND(A368="",B368=""),"",IF(B368&lt;&gt;"",IFERROR(INDEX(TArea,MATCH(B368,TName,0))&amp;"",D368&amp;""),D368&amp;""))</f>
        <v/>
      </c>
      <c r="J368" s="11">
        <f>IF(AND(A368="",B368=""),"",IF(B368&lt;&gt;"",IFERROR(INDEX(TAsset,MATCH(B368,TName,0))&amp;"",E368&amp;""),E368&amp;""))</f>
        <v/>
      </c>
      <c r="K368" s="28">
        <f>IF(AND(A368="",B368="",C368="",F368=""),"",IF(A368="","Add a date",IF(A368&gt;AsOf,"After as-of date: not counted yet",IF(AND(B368&lt;&gt;"",COUNTIF(TName,B368)=0),"Task not on Tasks sheet",""))))</f>
        <v/>
      </c>
    </row>
    <row r="369">
      <c r="A369" s="6" t="n"/>
      <c r="B369" s="10" t="n"/>
      <c r="C369" s="10" t="n"/>
      <c r="D369" s="10" t="n"/>
      <c r="E369" s="10" t="n"/>
      <c r="F369" s="24" t="n"/>
      <c r="G369" s="10" t="n"/>
      <c r="H369" s="10" t="n"/>
      <c r="I369" s="11">
        <f>IF(AND(A369="",B369=""),"",IF(B369&lt;&gt;"",IFERROR(INDEX(TArea,MATCH(B369,TName,0))&amp;"",D369&amp;""),D369&amp;""))</f>
        <v/>
      </c>
      <c r="J369" s="11">
        <f>IF(AND(A369="",B369=""),"",IF(B369&lt;&gt;"",IFERROR(INDEX(TAsset,MATCH(B369,TName,0))&amp;"",E369&amp;""),E369&amp;""))</f>
        <v/>
      </c>
      <c r="K369" s="28">
        <f>IF(AND(A369="",B369="",C369="",F369=""),"",IF(A369="","Add a date",IF(A369&gt;AsOf,"After as-of date: not counted yet",IF(AND(B369&lt;&gt;"",COUNTIF(TName,B369)=0),"Task not on Tasks sheet",""))))</f>
        <v/>
      </c>
    </row>
    <row r="370">
      <c r="A370" s="6" t="n"/>
      <c r="B370" s="10" t="n"/>
      <c r="C370" s="10" t="n"/>
      <c r="D370" s="10" t="n"/>
      <c r="E370" s="10" t="n"/>
      <c r="F370" s="24" t="n"/>
      <c r="G370" s="10" t="n"/>
      <c r="H370" s="10" t="n"/>
      <c r="I370" s="11">
        <f>IF(AND(A370="",B370=""),"",IF(B370&lt;&gt;"",IFERROR(INDEX(TArea,MATCH(B370,TName,0))&amp;"",D370&amp;""),D370&amp;""))</f>
        <v/>
      </c>
      <c r="J370" s="11">
        <f>IF(AND(A370="",B370=""),"",IF(B370&lt;&gt;"",IFERROR(INDEX(TAsset,MATCH(B370,TName,0))&amp;"",E370&amp;""),E370&amp;""))</f>
        <v/>
      </c>
      <c r="K370" s="28">
        <f>IF(AND(A370="",B370="",C370="",F370=""),"",IF(A370="","Add a date",IF(A370&gt;AsOf,"After as-of date: not counted yet",IF(AND(B370&lt;&gt;"",COUNTIF(TName,B370)=0),"Task not on Tasks sheet",""))))</f>
        <v/>
      </c>
    </row>
    <row r="371">
      <c r="A371" s="6" t="n"/>
      <c r="B371" s="10" t="n"/>
      <c r="C371" s="10" t="n"/>
      <c r="D371" s="10" t="n"/>
      <c r="E371" s="10" t="n"/>
      <c r="F371" s="24" t="n"/>
      <c r="G371" s="10" t="n"/>
      <c r="H371" s="10" t="n"/>
      <c r="I371" s="11">
        <f>IF(AND(A371="",B371=""),"",IF(B371&lt;&gt;"",IFERROR(INDEX(TArea,MATCH(B371,TName,0))&amp;"",D371&amp;""),D371&amp;""))</f>
        <v/>
      </c>
      <c r="J371" s="11">
        <f>IF(AND(A371="",B371=""),"",IF(B371&lt;&gt;"",IFERROR(INDEX(TAsset,MATCH(B371,TName,0))&amp;"",E371&amp;""),E371&amp;""))</f>
        <v/>
      </c>
      <c r="K371" s="28">
        <f>IF(AND(A371="",B371="",C371="",F371=""),"",IF(A371="","Add a date",IF(A371&gt;AsOf,"After as-of date: not counted yet",IF(AND(B371&lt;&gt;"",COUNTIF(TName,B371)=0),"Task not on Tasks sheet",""))))</f>
        <v/>
      </c>
    </row>
    <row r="372">
      <c r="A372" s="6" t="n"/>
      <c r="B372" s="10" t="n"/>
      <c r="C372" s="10" t="n"/>
      <c r="D372" s="10" t="n"/>
      <c r="E372" s="10" t="n"/>
      <c r="F372" s="24" t="n"/>
      <c r="G372" s="10" t="n"/>
      <c r="H372" s="10" t="n"/>
      <c r="I372" s="11">
        <f>IF(AND(A372="",B372=""),"",IF(B372&lt;&gt;"",IFERROR(INDEX(TArea,MATCH(B372,TName,0))&amp;"",D372&amp;""),D372&amp;""))</f>
        <v/>
      </c>
      <c r="J372" s="11">
        <f>IF(AND(A372="",B372=""),"",IF(B372&lt;&gt;"",IFERROR(INDEX(TAsset,MATCH(B372,TName,0))&amp;"",E372&amp;""),E372&amp;""))</f>
        <v/>
      </c>
      <c r="K372" s="28">
        <f>IF(AND(A372="",B372="",C372="",F372=""),"",IF(A372="","Add a date",IF(A372&gt;AsOf,"After as-of date: not counted yet",IF(AND(B372&lt;&gt;"",COUNTIF(TName,B372)=0),"Task not on Tasks sheet",""))))</f>
        <v/>
      </c>
    </row>
    <row r="373">
      <c r="A373" s="6" t="n"/>
      <c r="B373" s="10" t="n"/>
      <c r="C373" s="10" t="n"/>
      <c r="D373" s="10" t="n"/>
      <c r="E373" s="10" t="n"/>
      <c r="F373" s="24" t="n"/>
      <c r="G373" s="10" t="n"/>
      <c r="H373" s="10" t="n"/>
      <c r="I373" s="11">
        <f>IF(AND(A373="",B373=""),"",IF(B373&lt;&gt;"",IFERROR(INDEX(TArea,MATCH(B373,TName,0))&amp;"",D373&amp;""),D373&amp;""))</f>
        <v/>
      </c>
      <c r="J373" s="11">
        <f>IF(AND(A373="",B373=""),"",IF(B373&lt;&gt;"",IFERROR(INDEX(TAsset,MATCH(B373,TName,0))&amp;"",E373&amp;""),E373&amp;""))</f>
        <v/>
      </c>
      <c r="K373" s="28">
        <f>IF(AND(A373="",B373="",C373="",F373=""),"",IF(A373="","Add a date",IF(A373&gt;AsOf,"After as-of date: not counted yet",IF(AND(B373&lt;&gt;"",COUNTIF(TName,B373)=0),"Task not on Tasks sheet",""))))</f>
        <v/>
      </c>
    </row>
    <row r="374">
      <c r="A374" s="6" t="n"/>
      <c r="B374" s="10" t="n"/>
      <c r="C374" s="10" t="n"/>
      <c r="D374" s="10" t="n"/>
      <c r="E374" s="10" t="n"/>
      <c r="F374" s="24" t="n"/>
      <c r="G374" s="10" t="n"/>
      <c r="H374" s="10" t="n"/>
      <c r="I374" s="11">
        <f>IF(AND(A374="",B374=""),"",IF(B374&lt;&gt;"",IFERROR(INDEX(TArea,MATCH(B374,TName,0))&amp;"",D374&amp;""),D374&amp;""))</f>
        <v/>
      </c>
      <c r="J374" s="11">
        <f>IF(AND(A374="",B374=""),"",IF(B374&lt;&gt;"",IFERROR(INDEX(TAsset,MATCH(B374,TName,0))&amp;"",E374&amp;""),E374&amp;""))</f>
        <v/>
      </c>
      <c r="K374" s="28">
        <f>IF(AND(A374="",B374="",C374="",F374=""),"",IF(A374="","Add a date",IF(A374&gt;AsOf,"After as-of date: not counted yet",IF(AND(B374&lt;&gt;"",COUNTIF(TName,B374)=0),"Task not on Tasks sheet",""))))</f>
        <v/>
      </c>
    </row>
    <row r="375">
      <c r="A375" s="6" t="n"/>
      <c r="B375" s="10" t="n"/>
      <c r="C375" s="10" t="n"/>
      <c r="D375" s="10" t="n"/>
      <c r="E375" s="10" t="n"/>
      <c r="F375" s="24" t="n"/>
      <c r="G375" s="10" t="n"/>
      <c r="H375" s="10" t="n"/>
      <c r="I375" s="11">
        <f>IF(AND(A375="",B375=""),"",IF(B375&lt;&gt;"",IFERROR(INDEX(TArea,MATCH(B375,TName,0))&amp;"",D375&amp;""),D375&amp;""))</f>
        <v/>
      </c>
      <c r="J375" s="11">
        <f>IF(AND(A375="",B375=""),"",IF(B375&lt;&gt;"",IFERROR(INDEX(TAsset,MATCH(B375,TName,0))&amp;"",E375&amp;""),E375&amp;""))</f>
        <v/>
      </c>
      <c r="K375" s="28">
        <f>IF(AND(A375="",B375="",C375="",F375=""),"",IF(A375="","Add a date",IF(A375&gt;AsOf,"After as-of date: not counted yet",IF(AND(B375&lt;&gt;"",COUNTIF(TName,B375)=0),"Task not on Tasks sheet",""))))</f>
        <v/>
      </c>
    </row>
    <row r="376">
      <c r="A376" s="6" t="n"/>
      <c r="B376" s="10" t="n"/>
      <c r="C376" s="10" t="n"/>
      <c r="D376" s="10" t="n"/>
      <c r="E376" s="10" t="n"/>
      <c r="F376" s="24" t="n"/>
      <c r="G376" s="10" t="n"/>
      <c r="H376" s="10" t="n"/>
      <c r="I376" s="11">
        <f>IF(AND(A376="",B376=""),"",IF(B376&lt;&gt;"",IFERROR(INDEX(TArea,MATCH(B376,TName,0))&amp;"",D376&amp;""),D376&amp;""))</f>
        <v/>
      </c>
      <c r="J376" s="11">
        <f>IF(AND(A376="",B376=""),"",IF(B376&lt;&gt;"",IFERROR(INDEX(TAsset,MATCH(B376,TName,0))&amp;"",E376&amp;""),E376&amp;""))</f>
        <v/>
      </c>
      <c r="K376" s="28">
        <f>IF(AND(A376="",B376="",C376="",F376=""),"",IF(A376="","Add a date",IF(A376&gt;AsOf,"After as-of date: not counted yet",IF(AND(B376&lt;&gt;"",COUNTIF(TName,B376)=0),"Task not on Tasks sheet",""))))</f>
        <v/>
      </c>
    </row>
    <row r="377">
      <c r="A377" s="6" t="n"/>
      <c r="B377" s="10" t="n"/>
      <c r="C377" s="10" t="n"/>
      <c r="D377" s="10" t="n"/>
      <c r="E377" s="10" t="n"/>
      <c r="F377" s="24" t="n"/>
      <c r="G377" s="10" t="n"/>
      <c r="H377" s="10" t="n"/>
      <c r="I377" s="11">
        <f>IF(AND(A377="",B377=""),"",IF(B377&lt;&gt;"",IFERROR(INDEX(TArea,MATCH(B377,TName,0))&amp;"",D377&amp;""),D377&amp;""))</f>
        <v/>
      </c>
      <c r="J377" s="11">
        <f>IF(AND(A377="",B377=""),"",IF(B377&lt;&gt;"",IFERROR(INDEX(TAsset,MATCH(B377,TName,0))&amp;"",E377&amp;""),E377&amp;""))</f>
        <v/>
      </c>
      <c r="K377" s="28">
        <f>IF(AND(A377="",B377="",C377="",F377=""),"",IF(A377="","Add a date",IF(A377&gt;AsOf,"After as-of date: not counted yet",IF(AND(B377&lt;&gt;"",COUNTIF(TName,B377)=0),"Task not on Tasks sheet",""))))</f>
        <v/>
      </c>
    </row>
    <row r="378">
      <c r="A378" s="6" t="n"/>
      <c r="B378" s="10" t="n"/>
      <c r="C378" s="10" t="n"/>
      <c r="D378" s="10" t="n"/>
      <c r="E378" s="10" t="n"/>
      <c r="F378" s="24" t="n"/>
      <c r="G378" s="10" t="n"/>
      <c r="H378" s="10" t="n"/>
      <c r="I378" s="11">
        <f>IF(AND(A378="",B378=""),"",IF(B378&lt;&gt;"",IFERROR(INDEX(TArea,MATCH(B378,TName,0))&amp;"",D378&amp;""),D378&amp;""))</f>
        <v/>
      </c>
      <c r="J378" s="11">
        <f>IF(AND(A378="",B378=""),"",IF(B378&lt;&gt;"",IFERROR(INDEX(TAsset,MATCH(B378,TName,0))&amp;"",E378&amp;""),E378&amp;""))</f>
        <v/>
      </c>
      <c r="K378" s="28">
        <f>IF(AND(A378="",B378="",C378="",F378=""),"",IF(A378="","Add a date",IF(A378&gt;AsOf,"After as-of date: not counted yet",IF(AND(B378&lt;&gt;"",COUNTIF(TName,B378)=0),"Task not on Tasks sheet",""))))</f>
        <v/>
      </c>
    </row>
    <row r="379">
      <c r="A379" s="6" t="n"/>
      <c r="B379" s="10" t="n"/>
      <c r="C379" s="10" t="n"/>
      <c r="D379" s="10" t="n"/>
      <c r="E379" s="10" t="n"/>
      <c r="F379" s="24" t="n"/>
      <c r="G379" s="10" t="n"/>
      <c r="H379" s="10" t="n"/>
      <c r="I379" s="11">
        <f>IF(AND(A379="",B379=""),"",IF(B379&lt;&gt;"",IFERROR(INDEX(TArea,MATCH(B379,TName,0))&amp;"",D379&amp;""),D379&amp;""))</f>
        <v/>
      </c>
      <c r="J379" s="11">
        <f>IF(AND(A379="",B379=""),"",IF(B379&lt;&gt;"",IFERROR(INDEX(TAsset,MATCH(B379,TName,0))&amp;"",E379&amp;""),E379&amp;""))</f>
        <v/>
      </c>
      <c r="K379" s="28">
        <f>IF(AND(A379="",B379="",C379="",F379=""),"",IF(A379="","Add a date",IF(A379&gt;AsOf,"After as-of date: not counted yet",IF(AND(B379&lt;&gt;"",COUNTIF(TName,B379)=0),"Task not on Tasks sheet",""))))</f>
        <v/>
      </c>
    </row>
    <row r="380">
      <c r="A380" s="6" t="n"/>
      <c r="B380" s="10" t="n"/>
      <c r="C380" s="10" t="n"/>
      <c r="D380" s="10" t="n"/>
      <c r="E380" s="10" t="n"/>
      <c r="F380" s="24" t="n"/>
      <c r="G380" s="10" t="n"/>
      <c r="H380" s="10" t="n"/>
      <c r="I380" s="11">
        <f>IF(AND(A380="",B380=""),"",IF(B380&lt;&gt;"",IFERROR(INDEX(TArea,MATCH(B380,TName,0))&amp;"",D380&amp;""),D380&amp;""))</f>
        <v/>
      </c>
      <c r="J380" s="11">
        <f>IF(AND(A380="",B380=""),"",IF(B380&lt;&gt;"",IFERROR(INDEX(TAsset,MATCH(B380,TName,0))&amp;"",E380&amp;""),E380&amp;""))</f>
        <v/>
      </c>
      <c r="K380" s="28">
        <f>IF(AND(A380="",B380="",C380="",F380=""),"",IF(A380="","Add a date",IF(A380&gt;AsOf,"After as-of date: not counted yet",IF(AND(B380&lt;&gt;"",COUNTIF(TName,B380)=0),"Task not on Tasks sheet",""))))</f>
        <v/>
      </c>
    </row>
    <row r="381">
      <c r="A381" s="6" t="n"/>
      <c r="B381" s="10" t="n"/>
      <c r="C381" s="10" t="n"/>
      <c r="D381" s="10" t="n"/>
      <c r="E381" s="10" t="n"/>
      <c r="F381" s="24" t="n"/>
      <c r="G381" s="10" t="n"/>
      <c r="H381" s="10" t="n"/>
      <c r="I381" s="11">
        <f>IF(AND(A381="",B381=""),"",IF(B381&lt;&gt;"",IFERROR(INDEX(TArea,MATCH(B381,TName,0))&amp;"",D381&amp;""),D381&amp;""))</f>
        <v/>
      </c>
      <c r="J381" s="11">
        <f>IF(AND(A381="",B381=""),"",IF(B381&lt;&gt;"",IFERROR(INDEX(TAsset,MATCH(B381,TName,0))&amp;"",E381&amp;""),E381&amp;""))</f>
        <v/>
      </c>
      <c r="K381" s="28">
        <f>IF(AND(A381="",B381="",C381="",F381=""),"",IF(A381="","Add a date",IF(A381&gt;AsOf,"After as-of date: not counted yet",IF(AND(B381&lt;&gt;"",COUNTIF(TName,B381)=0),"Task not on Tasks sheet",""))))</f>
        <v/>
      </c>
    </row>
    <row r="382">
      <c r="A382" s="6" t="n"/>
      <c r="B382" s="10" t="n"/>
      <c r="C382" s="10" t="n"/>
      <c r="D382" s="10" t="n"/>
      <c r="E382" s="10" t="n"/>
      <c r="F382" s="24" t="n"/>
      <c r="G382" s="10" t="n"/>
      <c r="H382" s="10" t="n"/>
      <c r="I382" s="11">
        <f>IF(AND(A382="",B382=""),"",IF(B382&lt;&gt;"",IFERROR(INDEX(TArea,MATCH(B382,TName,0))&amp;"",D382&amp;""),D382&amp;""))</f>
        <v/>
      </c>
      <c r="J382" s="11">
        <f>IF(AND(A382="",B382=""),"",IF(B382&lt;&gt;"",IFERROR(INDEX(TAsset,MATCH(B382,TName,0))&amp;"",E382&amp;""),E382&amp;""))</f>
        <v/>
      </c>
      <c r="K382" s="28">
        <f>IF(AND(A382="",B382="",C382="",F382=""),"",IF(A382="","Add a date",IF(A382&gt;AsOf,"After as-of date: not counted yet",IF(AND(B382&lt;&gt;"",COUNTIF(TName,B382)=0),"Task not on Tasks sheet",""))))</f>
        <v/>
      </c>
    </row>
    <row r="383">
      <c r="A383" s="6" t="n"/>
      <c r="B383" s="10" t="n"/>
      <c r="C383" s="10" t="n"/>
      <c r="D383" s="10" t="n"/>
      <c r="E383" s="10" t="n"/>
      <c r="F383" s="24" t="n"/>
      <c r="G383" s="10" t="n"/>
      <c r="H383" s="10" t="n"/>
      <c r="I383" s="11">
        <f>IF(AND(A383="",B383=""),"",IF(B383&lt;&gt;"",IFERROR(INDEX(TArea,MATCH(B383,TName,0))&amp;"",D383&amp;""),D383&amp;""))</f>
        <v/>
      </c>
      <c r="J383" s="11">
        <f>IF(AND(A383="",B383=""),"",IF(B383&lt;&gt;"",IFERROR(INDEX(TAsset,MATCH(B383,TName,0))&amp;"",E383&amp;""),E383&amp;""))</f>
        <v/>
      </c>
      <c r="K383" s="28">
        <f>IF(AND(A383="",B383="",C383="",F383=""),"",IF(A383="","Add a date",IF(A383&gt;AsOf,"After as-of date: not counted yet",IF(AND(B383&lt;&gt;"",COUNTIF(TName,B383)=0),"Task not on Tasks sheet",""))))</f>
        <v/>
      </c>
    </row>
    <row r="384">
      <c r="A384" s="6" t="n"/>
      <c r="B384" s="10" t="n"/>
      <c r="C384" s="10" t="n"/>
      <c r="D384" s="10" t="n"/>
      <c r="E384" s="10" t="n"/>
      <c r="F384" s="24" t="n"/>
      <c r="G384" s="10" t="n"/>
      <c r="H384" s="10" t="n"/>
      <c r="I384" s="11">
        <f>IF(AND(A384="",B384=""),"",IF(B384&lt;&gt;"",IFERROR(INDEX(TArea,MATCH(B384,TName,0))&amp;"",D384&amp;""),D384&amp;""))</f>
        <v/>
      </c>
      <c r="J384" s="11">
        <f>IF(AND(A384="",B384=""),"",IF(B384&lt;&gt;"",IFERROR(INDEX(TAsset,MATCH(B384,TName,0))&amp;"",E384&amp;""),E384&amp;""))</f>
        <v/>
      </c>
      <c r="K384" s="28">
        <f>IF(AND(A384="",B384="",C384="",F384=""),"",IF(A384="","Add a date",IF(A384&gt;AsOf,"After as-of date: not counted yet",IF(AND(B384&lt;&gt;"",COUNTIF(TName,B384)=0),"Task not on Tasks sheet",""))))</f>
        <v/>
      </c>
    </row>
    <row r="385">
      <c r="A385" s="6" t="n"/>
      <c r="B385" s="10" t="n"/>
      <c r="C385" s="10" t="n"/>
      <c r="D385" s="10" t="n"/>
      <c r="E385" s="10" t="n"/>
      <c r="F385" s="24" t="n"/>
      <c r="G385" s="10" t="n"/>
      <c r="H385" s="10" t="n"/>
      <c r="I385" s="11">
        <f>IF(AND(A385="",B385=""),"",IF(B385&lt;&gt;"",IFERROR(INDEX(TArea,MATCH(B385,TName,0))&amp;"",D385&amp;""),D385&amp;""))</f>
        <v/>
      </c>
      <c r="J385" s="11">
        <f>IF(AND(A385="",B385=""),"",IF(B385&lt;&gt;"",IFERROR(INDEX(TAsset,MATCH(B385,TName,0))&amp;"",E385&amp;""),E385&amp;""))</f>
        <v/>
      </c>
      <c r="K385" s="28">
        <f>IF(AND(A385="",B385="",C385="",F385=""),"",IF(A385="","Add a date",IF(A385&gt;AsOf,"After as-of date: not counted yet",IF(AND(B385&lt;&gt;"",COUNTIF(TName,B385)=0),"Task not on Tasks sheet",""))))</f>
        <v/>
      </c>
    </row>
    <row r="386">
      <c r="A386" s="6" t="n"/>
      <c r="B386" s="10" t="n"/>
      <c r="C386" s="10" t="n"/>
      <c r="D386" s="10" t="n"/>
      <c r="E386" s="10" t="n"/>
      <c r="F386" s="24" t="n"/>
      <c r="G386" s="10" t="n"/>
      <c r="H386" s="10" t="n"/>
      <c r="I386" s="11">
        <f>IF(AND(A386="",B386=""),"",IF(B386&lt;&gt;"",IFERROR(INDEX(TArea,MATCH(B386,TName,0))&amp;"",D386&amp;""),D386&amp;""))</f>
        <v/>
      </c>
      <c r="J386" s="11">
        <f>IF(AND(A386="",B386=""),"",IF(B386&lt;&gt;"",IFERROR(INDEX(TAsset,MATCH(B386,TName,0))&amp;"",E386&amp;""),E386&amp;""))</f>
        <v/>
      </c>
      <c r="K386" s="28">
        <f>IF(AND(A386="",B386="",C386="",F386=""),"",IF(A386="","Add a date",IF(A386&gt;AsOf,"After as-of date: not counted yet",IF(AND(B386&lt;&gt;"",COUNTIF(TName,B386)=0),"Task not on Tasks sheet",""))))</f>
        <v/>
      </c>
    </row>
    <row r="387">
      <c r="A387" s="6" t="n"/>
      <c r="B387" s="10" t="n"/>
      <c r="C387" s="10" t="n"/>
      <c r="D387" s="10" t="n"/>
      <c r="E387" s="10" t="n"/>
      <c r="F387" s="24" t="n"/>
      <c r="G387" s="10" t="n"/>
      <c r="H387" s="10" t="n"/>
      <c r="I387" s="11">
        <f>IF(AND(A387="",B387=""),"",IF(B387&lt;&gt;"",IFERROR(INDEX(TArea,MATCH(B387,TName,0))&amp;"",D387&amp;""),D387&amp;""))</f>
        <v/>
      </c>
      <c r="J387" s="11">
        <f>IF(AND(A387="",B387=""),"",IF(B387&lt;&gt;"",IFERROR(INDEX(TAsset,MATCH(B387,TName,0))&amp;"",E387&amp;""),E387&amp;""))</f>
        <v/>
      </c>
      <c r="K387" s="28">
        <f>IF(AND(A387="",B387="",C387="",F387=""),"",IF(A387="","Add a date",IF(A387&gt;AsOf,"After as-of date: not counted yet",IF(AND(B387&lt;&gt;"",COUNTIF(TName,B387)=0),"Task not on Tasks sheet",""))))</f>
        <v/>
      </c>
    </row>
    <row r="388">
      <c r="A388" s="6" t="n"/>
      <c r="B388" s="10" t="n"/>
      <c r="C388" s="10" t="n"/>
      <c r="D388" s="10" t="n"/>
      <c r="E388" s="10" t="n"/>
      <c r="F388" s="24" t="n"/>
      <c r="G388" s="10" t="n"/>
      <c r="H388" s="10" t="n"/>
      <c r="I388" s="11">
        <f>IF(AND(A388="",B388=""),"",IF(B388&lt;&gt;"",IFERROR(INDEX(TArea,MATCH(B388,TName,0))&amp;"",D388&amp;""),D388&amp;""))</f>
        <v/>
      </c>
      <c r="J388" s="11">
        <f>IF(AND(A388="",B388=""),"",IF(B388&lt;&gt;"",IFERROR(INDEX(TAsset,MATCH(B388,TName,0))&amp;"",E388&amp;""),E388&amp;""))</f>
        <v/>
      </c>
      <c r="K388" s="28">
        <f>IF(AND(A388="",B388="",C388="",F388=""),"",IF(A388="","Add a date",IF(A388&gt;AsOf,"After as-of date: not counted yet",IF(AND(B388&lt;&gt;"",COUNTIF(TName,B388)=0),"Task not on Tasks sheet",""))))</f>
        <v/>
      </c>
    </row>
    <row r="389">
      <c r="A389" s="6" t="n"/>
      <c r="B389" s="10" t="n"/>
      <c r="C389" s="10" t="n"/>
      <c r="D389" s="10" t="n"/>
      <c r="E389" s="10" t="n"/>
      <c r="F389" s="24" t="n"/>
      <c r="G389" s="10" t="n"/>
      <c r="H389" s="10" t="n"/>
      <c r="I389" s="11">
        <f>IF(AND(A389="",B389=""),"",IF(B389&lt;&gt;"",IFERROR(INDEX(TArea,MATCH(B389,TName,0))&amp;"",D389&amp;""),D389&amp;""))</f>
        <v/>
      </c>
      <c r="J389" s="11">
        <f>IF(AND(A389="",B389=""),"",IF(B389&lt;&gt;"",IFERROR(INDEX(TAsset,MATCH(B389,TName,0))&amp;"",E389&amp;""),E389&amp;""))</f>
        <v/>
      </c>
      <c r="K389" s="28">
        <f>IF(AND(A389="",B389="",C389="",F389=""),"",IF(A389="","Add a date",IF(A389&gt;AsOf,"After as-of date: not counted yet",IF(AND(B389&lt;&gt;"",COUNTIF(TName,B389)=0),"Task not on Tasks sheet",""))))</f>
        <v/>
      </c>
    </row>
    <row r="390">
      <c r="A390" s="6" t="n"/>
      <c r="B390" s="10" t="n"/>
      <c r="C390" s="10" t="n"/>
      <c r="D390" s="10" t="n"/>
      <c r="E390" s="10" t="n"/>
      <c r="F390" s="24" t="n"/>
      <c r="G390" s="10" t="n"/>
      <c r="H390" s="10" t="n"/>
      <c r="I390" s="11">
        <f>IF(AND(A390="",B390=""),"",IF(B390&lt;&gt;"",IFERROR(INDEX(TArea,MATCH(B390,TName,0))&amp;"",D390&amp;""),D390&amp;""))</f>
        <v/>
      </c>
      <c r="J390" s="11">
        <f>IF(AND(A390="",B390=""),"",IF(B390&lt;&gt;"",IFERROR(INDEX(TAsset,MATCH(B390,TName,0))&amp;"",E390&amp;""),E390&amp;""))</f>
        <v/>
      </c>
      <c r="K390" s="28">
        <f>IF(AND(A390="",B390="",C390="",F390=""),"",IF(A390="","Add a date",IF(A390&gt;AsOf,"After as-of date: not counted yet",IF(AND(B390&lt;&gt;"",COUNTIF(TName,B390)=0),"Task not on Tasks sheet",""))))</f>
        <v/>
      </c>
    </row>
    <row r="391">
      <c r="A391" s="6" t="n"/>
      <c r="B391" s="10" t="n"/>
      <c r="C391" s="10" t="n"/>
      <c r="D391" s="10" t="n"/>
      <c r="E391" s="10" t="n"/>
      <c r="F391" s="24" t="n"/>
      <c r="G391" s="10" t="n"/>
      <c r="H391" s="10" t="n"/>
      <c r="I391" s="11">
        <f>IF(AND(A391="",B391=""),"",IF(B391&lt;&gt;"",IFERROR(INDEX(TArea,MATCH(B391,TName,0))&amp;"",D391&amp;""),D391&amp;""))</f>
        <v/>
      </c>
      <c r="J391" s="11">
        <f>IF(AND(A391="",B391=""),"",IF(B391&lt;&gt;"",IFERROR(INDEX(TAsset,MATCH(B391,TName,0))&amp;"",E391&amp;""),E391&amp;""))</f>
        <v/>
      </c>
      <c r="K391" s="28">
        <f>IF(AND(A391="",B391="",C391="",F391=""),"",IF(A391="","Add a date",IF(A391&gt;AsOf,"After as-of date: not counted yet",IF(AND(B391&lt;&gt;"",COUNTIF(TName,B391)=0),"Task not on Tasks sheet",""))))</f>
        <v/>
      </c>
    </row>
    <row r="392">
      <c r="A392" s="6" t="n"/>
      <c r="B392" s="10" t="n"/>
      <c r="C392" s="10" t="n"/>
      <c r="D392" s="10" t="n"/>
      <c r="E392" s="10" t="n"/>
      <c r="F392" s="24" t="n"/>
      <c r="G392" s="10" t="n"/>
      <c r="H392" s="10" t="n"/>
      <c r="I392" s="11">
        <f>IF(AND(A392="",B392=""),"",IF(B392&lt;&gt;"",IFERROR(INDEX(TArea,MATCH(B392,TName,0))&amp;"",D392&amp;""),D392&amp;""))</f>
        <v/>
      </c>
      <c r="J392" s="11">
        <f>IF(AND(A392="",B392=""),"",IF(B392&lt;&gt;"",IFERROR(INDEX(TAsset,MATCH(B392,TName,0))&amp;"",E392&amp;""),E392&amp;""))</f>
        <v/>
      </c>
      <c r="K392" s="28">
        <f>IF(AND(A392="",B392="",C392="",F392=""),"",IF(A392="","Add a date",IF(A392&gt;AsOf,"After as-of date: not counted yet",IF(AND(B392&lt;&gt;"",COUNTIF(TName,B392)=0),"Task not on Tasks sheet",""))))</f>
        <v/>
      </c>
    </row>
    <row r="393">
      <c r="A393" s="6" t="n"/>
      <c r="B393" s="10" t="n"/>
      <c r="C393" s="10" t="n"/>
      <c r="D393" s="10" t="n"/>
      <c r="E393" s="10" t="n"/>
      <c r="F393" s="24" t="n"/>
      <c r="G393" s="10" t="n"/>
      <c r="H393" s="10" t="n"/>
      <c r="I393" s="11">
        <f>IF(AND(A393="",B393=""),"",IF(B393&lt;&gt;"",IFERROR(INDEX(TArea,MATCH(B393,TName,0))&amp;"",D393&amp;""),D393&amp;""))</f>
        <v/>
      </c>
      <c r="J393" s="11">
        <f>IF(AND(A393="",B393=""),"",IF(B393&lt;&gt;"",IFERROR(INDEX(TAsset,MATCH(B393,TName,0))&amp;"",E393&amp;""),E393&amp;""))</f>
        <v/>
      </c>
      <c r="K393" s="28">
        <f>IF(AND(A393="",B393="",C393="",F393=""),"",IF(A393="","Add a date",IF(A393&gt;AsOf,"After as-of date: not counted yet",IF(AND(B393&lt;&gt;"",COUNTIF(TName,B393)=0),"Task not on Tasks sheet",""))))</f>
        <v/>
      </c>
    </row>
    <row r="394">
      <c r="A394" s="6" t="n"/>
      <c r="B394" s="10" t="n"/>
      <c r="C394" s="10" t="n"/>
      <c r="D394" s="10" t="n"/>
      <c r="E394" s="10" t="n"/>
      <c r="F394" s="24" t="n"/>
      <c r="G394" s="10" t="n"/>
      <c r="H394" s="10" t="n"/>
      <c r="I394" s="11">
        <f>IF(AND(A394="",B394=""),"",IF(B394&lt;&gt;"",IFERROR(INDEX(TArea,MATCH(B394,TName,0))&amp;"",D394&amp;""),D394&amp;""))</f>
        <v/>
      </c>
      <c r="J394" s="11">
        <f>IF(AND(A394="",B394=""),"",IF(B394&lt;&gt;"",IFERROR(INDEX(TAsset,MATCH(B394,TName,0))&amp;"",E394&amp;""),E394&amp;""))</f>
        <v/>
      </c>
      <c r="K394" s="28">
        <f>IF(AND(A394="",B394="",C394="",F394=""),"",IF(A394="","Add a date",IF(A394&gt;AsOf,"After as-of date: not counted yet",IF(AND(B394&lt;&gt;"",COUNTIF(TName,B394)=0),"Task not on Tasks sheet",""))))</f>
        <v/>
      </c>
    </row>
    <row r="395">
      <c r="A395" s="6" t="n"/>
      <c r="B395" s="10" t="n"/>
      <c r="C395" s="10" t="n"/>
      <c r="D395" s="10" t="n"/>
      <c r="E395" s="10" t="n"/>
      <c r="F395" s="24" t="n"/>
      <c r="G395" s="10" t="n"/>
      <c r="H395" s="10" t="n"/>
      <c r="I395" s="11">
        <f>IF(AND(A395="",B395=""),"",IF(B395&lt;&gt;"",IFERROR(INDEX(TArea,MATCH(B395,TName,0))&amp;"",D395&amp;""),D395&amp;""))</f>
        <v/>
      </c>
      <c r="J395" s="11">
        <f>IF(AND(A395="",B395=""),"",IF(B395&lt;&gt;"",IFERROR(INDEX(TAsset,MATCH(B395,TName,0))&amp;"",E395&amp;""),E395&amp;""))</f>
        <v/>
      </c>
      <c r="K395" s="28">
        <f>IF(AND(A395="",B395="",C395="",F395=""),"",IF(A395="","Add a date",IF(A395&gt;AsOf,"After as-of date: not counted yet",IF(AND(B395&lt;&gt;"",COUNTIF(TName,B395)=0),"Task not on Tasks sheet",""))))</f>
        <v/>
      </c>
    </row>
    <row r="396">
      <c r="A396" s="6" t="n"/>
      <c r="B396" s="10" t="n"/>
      <c r="C396" s="10" t="n"/>
      <c r="D396" s="10" t="n"/>
      <c r="E396" s="10" t="n"/>
      <c r="F396" s="24" t="n"/>
      <c r="G396" s="10" t="n"/>
      <c r="H396" s="10" t="n"/>
      <c r="I396" s="11">
        <f>IF(AND(A396="",B396=""),"",IF(B396&lt;&gt;"",IFERROR(INDEX(TArea,MATCH(B396,TName,0))&amp;"",D396&amp;""),D396&amp;""))</f>
        <v/>
      </c>
      <c r="J396" s="11">
        <f>IF(AND(A396="",B396=""),"",IF(B396&lt;&gt;"",IFERROR(INDEX(TAsset,MATCH(B396,TName,0))&amp;"",E396&amp;""),E396&amp;""))</f>
        <v/>
      </c>
      <c r="K396" s="28">
        <f>IF(AND(A396="",B396="",C396="",F396=""),"",IF(A396="","Add a date",IF(A396&gt;AsOf,"After as-of date: not counted yet",IF(AND(B396&lt;&gt;"",COUNTIF(TName,B396)=0),"Task not on Tasks sheet",""))))</f>
        <v/>
      </c>
    </row>
    <row r="397">
      <c r="A397" s="6" t="n"/>
      <c r="B397" s="10" t="n"/>
      <c r="C397" s="10" t="n"/>
      <c r="D397" s="10" t="n"/>
      <c r="E397" s="10" t="n"/>
      <c r="F397" s="24" t="n"/>
      <c r="G397" s="10" t="n"/>
      <c r="H397" s="10" t="n"/>
      <c r="I397" s="11">
        <f>IF(AND(A397="",B397=""),"",IF(B397&lt;&gt;"",IFERROR(INDEX(TArea,MATCH(B397,TName,0))&amp;"",D397&amp;""),D397&amp;""))</f>
        <v/>
      </c>
      <c r="J397" s="11">
        <f>IF(AND(A397="",B397=""),"",IF(B397&lt;&gt;"",IFERROR(INDEX(TAsset,MATCH(B397,TName,0))&amp;"",E397&amp;""),E397&amp;""))</f>
        <v/>
      </c>
      <c r="K397" s="28">
        <f>IF(AND(A397="",B397="",C397="",F397=""),"",IF(A397="","Add a date",IF(A397&gt;AsOf,"After as-of date: not counted yet",IF(AND(B397&lt;&gt;"",COUNTIF(TName,B397)=0),"Task not on Tasks sheet",""))))</f>
        <v/>
      </c>
    </row>
    <row r="398">
      <c r="A398" s="6" t="n"/>
      <c r="B398" s="10" t="n"/>
      <c r="C398" s="10" t="n"/>
      <c r="D398" s="10" t="n"/>
      <c r="E398" s="10" t="n"/>
      <c r="F398" s="24" t="n"/>
      <c r="G398" s="10" t="n"/>
      <c r="H398" s="10" t="n"/>
      <c r="I398" s="11">
        <f>IF(AND(A398="",B398=""),"",IF(B398&lt;&gt;"",IFERROR(INDEX(TArea,MATCH(B398,TName,0))&amp;"",D398&amp;""),D398&amp;""))</f>
        <v/>
      </c>
      <c r="J398" s="11">
        <f>IF(AND(A398="",B398=""),"",IF(B398&lt;&gt;"",IFERROR(INDEX(TAsset,MATCH(B398,TName,0))&amp;"",E398&amp;""),E398&amp;""))</f>
        <v/>
      </c>
      <c r="K398" s="28">
        <f>IF(AND(A398="",B398="",C398="",F398=""),"",IF(A398="","Add a date",IF(A398&gt;AsOf,"After as-of date: not counted yet",IF(AND(B398&lt;&gt;"",COUNTIF(TName,B398)=0),"Task not on Tasks sheet",""))))</f>
        <v/>
      </c>
    </row>
    <row r="399">
      <c r="A399" s="6" t="n"/>
      <c r="B399" s="10" t="n"/>
      <c r="C399" s="10" t="n"/>
      <c r="D399" s="10" t="n"/>
      <c r="E399" s="10" t="n"/>
      <c r="F399" s="24" t="n"/>
      <c r="G399" s="10" t="n"/>
      <c r="H399" s="10" t="n"/>
      <c r="I399" s="11">
        <f>IF(AND(A399="",B399=""),"",IF(B399&lt;&gt;"",IFERROR(INDEX(TArea,MATCH(B399,TName,0))&amp;"",D399&amp;""),D399&amp;""))</f>
        <v/>
      </c>
      <c r="J399" s="11">
        <f>IF(AND(A399="",B399=""),"",IF(B399&lt;&gt;"",IFERROR(INDEX(TAsset,MATCH(B399,TName,0))&amp;"",E399&amp;""),E399&amp;""))</f>
        <v/>
      </c>
      <c r="K399" s="28">
        <f>IF(AND(A399="",B399="",C399="",F399=""),"",IF(A399="","Add a date",IF(A399&gt;AsOf,"After as-of date: not counted yet",IF(AND(B399&lt;&gt;"",COUNTIF(TName,B399)=0),"Task not on Tasks sheet",""))))</f>
        <v/>
      </c>
    </row>
    <row r="400">
      <c r="A400" s="6" t="n"/>
      <c r="B400" s="10" t="n"/>
      <c r="C400" s="10" t="n"/>
      <c r="D400" s="10" t="n"/>
      <c r="E400" s="10" t="n"/>
      <c r="F400" s="24" t="n"/>
      <c r="G400" s="10" t="n"/>
      <c r="H400" s="10" t="n"/>
      <c r="I400" s="11">
        <f>IF(AND(A400="",B400=""),"",IF(B400&lt;&gt;"",IFERROR(INDEX(TArea,MATCH(B400,TName,0))&amp;"",D400&amp;""),D400&amp;""))</f>
        <v/>
      </c>
      <c r="J400" s="11">
        <f>IF(AND(A400="",B400=""),"",IF(B400&lt;&gt;"",IFERROR(INDEX(TAsset,MATCH(B400,TName,0))&amp;"",E400&amp;""),E400&amp;""))</f>
        <v/>
      </c>
      <c r="K400" s="28">
        <f>IF(AND(A400="",B400="",C400="",F400=""),"",IF(A400="","Add a date",IF(A400&gt;AsOf,"After as-of date: not counted yet",IF(AND(B400&lt;&gt;"",COUNTIF(TName,B400)=0),"Task not on Tasks sheet",""))))</f>
        <v/>
      </c>
    </row>
    <row r="401">
      <c r="A401" s="6" t="n"/>
      <c r="B401" s="10" t="n"/>
      <c r="C401" s="10" t="n"/>
      <c r="D401" s="10" t="n"/>
      <c r="E401" s="10" t="n"/>
      <c r="F401" s="24" t="n"/>
      <c r="G401" s="10" t="n"/>
      <c r="H401" s="10" t="n"/>
      <c r="I401" s="11">
        <f>IF(AND(A401="",B401=""),"",IF(B401&lt;&gt;"",IFERROR(INDEX(TArea,MATCH(B401,TName,0))&amp;"",D401&amp;""),D401&amp;""))</f>
        <v/>
      </c>
      <c r="J401" s="11">
        <f>IF(AND(A401="",B401=""),"",IF(B401&lt;&gt;"",IFERROR(INDEX(TAsset,MATCH(B401,TName,0))&amp;"",E401&amp;""),E401&amp;""))</f>
        <v/>
      </c>
      <c r="K401" s="28">
        <f>IF(AND(A401="",B401="",C401="",F401=""),"",IF(A401="","Add a date",IF(A401&gt;AsOf,"After as-of date: not counted yet",IF(AND(B401&lt;&gt;"",COUNTIF(TName,B401)=0),"Task not on Tasks sheet",""))))</f>
        <v/>
      </c>
    </row>
    <row r="402">
      <c r="A402" s="6" t="n"/>
      <c r="B402" s="10" t="n"/>
      <c r="C402" s="10" t="n"/>
      <c r="D402" s="10" t="n"/>
      <c r="E402" s="10" t="n"/>
      <c r="F402" s="24" t="n"/>
      <c r="G402" s="10" t="n"/>
      <c r="H402" s="10" t="n"/>
      <c r="I402" s="11">
        <f>IF(AND(A402="",B402=""),"",IF(B402&lt;&gt;"",IFERROR(INDEX(TArea,MATCH(B402,TName,0))&amp;"",D402&amp;""),D402&amp;""))</f>
        <v/>
      </c>
      <c r="J402" s="11">
        <f>IF(AND(A402="",B402=""),"",IF(B402&lt;&gt;"",IFERROR(INDEX(TAsset,MATCH(B402,TName,0))&amp;"",E402&amp;""),E402&amp;""))</f>
        <v/>
      </c>
      <c r="K402" s="28">
        <f>IF(AND(A402="",B402="",C402="",F402=""),"",IF(A402="","Add a date",IF(A402&gt;AsOf,"After as-of date: not counted yet",IF(AND(B402&lt;&gt;"",COUNTIF(TName,B402)=0),"Task not on Tasks sheet",""))))</f>
        <v/>
      </c>
    </row>
    <row r="403">
      <c r="A403" s="6" t="n"/>
      <c r="B403" s="10" t="n"/>
      <c r="C403" s="10" t="n"/>
      <c r="D403" s="10" t="n"/>
      <c r="E403" s="10" t="n"/>
      <c r="F403" s="24" t="n"/>
      <c r="G403" s="10" t="n"/>
      <c r="H403" s="10" t="n"/>
      <c r="I403" s="11">
        <f>IF(AND(A403="",B403=""),"",IF(B403&lt;&gt;"",IFERROR(INDEX(TArea,MATCH(B403,TName,0))&amp;"",D403&amp;""),D403&amp;""))</f>
        <v/>
      </c>
      <c r="J403" s="11">
        <f>IF(AND(A403="",B403=""),"",IF(B403&lt;&gt;"",IFERROR(INDEX(TAsset,MATCH(B403,TName,0))&amp;"",E403&amp;""),E403&amp;""))</f>
        <v/>
      </c>
      <c r="K403" s="28">
        <f>IF(AND(A403="",B403="",C403="",F403=""),"",IF(A403="","Add a date",IF(A403&gt;AsOf,"After as-of date: not counted yet",IF(AND(B403&lt;&gt;"",COUNTIF(TName,B403)=0),"Task not on Tasks sheet",""))))</f>
        <v/>
      </c>
    </row>
    <row r="404">
      <c r="A404" s="6" t="n"/>
      <c r="B404" s="10" t="n"/>
      <c r="C404" s="10" t="n"/>
      <c r="D404" s="10" t="n"/>
      <c r="E404" s="10" t="n"/>
      <c r="F404" s="24" t="n"/>
      <c r="G404" s="10" t="n"/>
      <c r="H404" s="10" t="n"/>
      <c r="I404" s="11">
        <f>IF(AND(A404="",B404=""),"",IF(B404&lt;&gt;"",IFERROR(INDEX(TArea,MATCH(B404,TName,0))&amp;"",D404&amp;""),D404&amp;""))</f>
        <v/>
      </c>
      <c r="J404" s="11">
        <f>IF(AND(A404="",B404=""),"",IF(B404&lt;&gt;"",IFERROR(INDEX(TAsset,MATCH(B404,TName,0))&amp;"",E404&amp;""),E404&amp;""))</f>
        <v/>
      </c>
      <c r="K404" s="28">
        <f>IF(AND(A404="",B404="",C404="",F404=""),"",IF(A404="","Add a date",IF(A404&gt;AsOf,"After as-of date: not counted yet",IF(AND(B404&lt;&gt;"",COUNTIF(TName,B404)=0),"Task not on Tasks sheet",""))))</f>
        <v/>
      </c>
    </row>
    <row r="405">
      <c r="A405" s="6" t="n"/>
      <c r="B405" s="10" t="n"/>
      <c r="C405" s="10" t="n"/>
      <c r="D405" s="10" t="n"/>
      <c r="E405" s="10" t="n"/>
      <c r="F405" s="24" t="n"/>
      <c r="G405" s="10" t="n"/>
      <c r="H405" s="10" t="n"/>
      <c r="I405" s="11">
        <f>IF(AND(A405="",B405=""),"",IF(B405&lt;&gt;"",IFERROR(INDEX(TArea,MATCH(B405,TName,0))&amp;"",D405&amp;""),D405&amp;""))</f>
        <v/>
      </c>
      <c r="J405" s="11">
        <f>IF(AND(A405="",B405=""),"",IF(B405&lt;&gt;"",IFERROR(INDEX(TAsset,MATCH(B405,TName,0))&amp;"",E405&amp;""),E405&amp;""))</f>
        <v/>
      </c>
      <c r="K405" s="28">
        <f>IF(AND(A405="",B405="",C405="",F405=""),"",IF(A405="","Add a date",IF(A405&gt;AsOf,"After as-of date: not counted yet",IF(AND(B405&lt;&gt;"",COUNTIF(TName,B405)=0),"Task not on Tasks sheet",""))))</f>
        <v/>
      </c>
    </row>
    <row r="406">
      <c r="A406" s="6" t="n"/>
      <c r="B406" s="10" t="n"/>
      <c r="C406" s="10" t="n"/>
      <c r="D406" s="10" t="n"/>
      <c r="E406" s="10" t="n"/>
      <c r="F406" s="24" t="n"/>
      <c r="G406" s="10" t="n"/>
      <c r="H406" s="10" t="n"/>
      <c r="I406" s="11">
        <f>IF(AND(A406="",B406=""),"",IF(B406&lt;&gt;"",IFERROR(INDEX(TArea,MATCH(B406,TName,0))&amp;"",D406&amp;""),D406&amp;""))</f>
        <v/>
      </c>
      <c r="J406" s="11">
        <f>IF(AND(A406="",B406=""),"",IF(B406&lt;&gt;"",IFERROR(INDEX(TAsset,MATCH(B406,TName,0))&amp;"",E406&amp;""),E406&amp;""))</f>
        <v/>
      </c>
      <c r="K406" s="28">
        <f>IF(AND(A406="",B406="",C406="",F406=""),"",IF(A406="","Add a date",IF(A406&gt;AsOf,"After as-of date: not counted yet",IF(AND(B406&lt;&gt;"",COUNTIF(TName,B406)=0),"Task not on Tasks sheet",""))))</f>
        <v/>
      </c>
    </row>
    <row r="407">
      <c r="A407" s="6" t="n"/>
      <c r="B407" s="10" t="n"/>
      <c r="C407" s="10" t="n"/>
      <c r="D407" s="10" t="n"/>
      <c r="E407" s="10" t="n"/>
      <c r="F407" s="24" t="n"/>
      <c r="G407" s="10" t="n"/>
      <c r="H407" s="10" t="n"/>
      <c r="I407" s="11">
        <f>IF(AND(A407="",B407=""),"",IF(B407&lt;&gt;"",IFERROR(INDEX(TArea,MATCH(B407,TName,0))&amp;"",D407&amp;""),D407&amp;""))</f>
        <v/>
      </c>
      <c r="J407" s="11">
        <f>IF(AND(A407="",B407=""),"",IF(B407&lt;&gt;"",IFERROR(INDEX(TAsset,MATCH(B407,TName,0))&amp;"",E407&amp;""),E407&amp;""))</f>
        <v/>
      </c>
      <c r="K407" s="28">
        <f>IF(AND(A407="",B407="",C407="",F407=""),"",IF(A407="","Add a date",IF(A407&gt;AsOf,"After as-of date: not counted yet",IF(AND(B407&lt;&gt;"",COUNTIF(TName,B407)=0),"Task not on Tasks sheet",""))))</f>
        <v/>
      </c>
    </row>
    <row r="408">
      <c r="A408" s="6" t="n"/>
      <c r="B408" s="10" t="n"/>
      <c r="C408" s="10" t="n"/>
      <c r="D408" s="10" t="n"/>
      <c r="E408" s="10" t="n"/>
      <c r="F408" s="24" t="n"/>
      <c r="G408" s="10" t="n"/>
      <c r="H408" s="10" t="n"/>
      <c r="I408" s="11">
        <f>IF(AND(A408="",B408=""),"",IF(B408&lt;&gt;"",IFERROR(INDEX(TArea,MATCH(B408,TName,0))&amp;"",D408&amp;""),D408&amp;""))</f>
        <v/>
      </c>
      <c r="J408" s="11">
        <f>IF(AND(A408="",B408=""),"",IF(B408&lt;&gt;"",IFERROR(INDEX(TAsset,MATCH(B408,TName,0))&amp;"",E408&amp;""),E408&amp;""))</f>
        <v/>
      </c>
      <c r="K408" s="28">
        <f>IF(AND(A408="",B408="",C408="",F408=""),"",IF(A408="","Add a date",IF(A408&gt;AsOf,"After as-of date: not counted yet",IF(AND(B408&lt;&gt;"",COUNTIF(TName,B408)=0),"Task not on Tasks sheet",""))))</f>
        <v/>
      </c>
    </row>
    <row r="409">
      <c r="A409" s="6" t="n"/>
      <c r="B409" s="10" t="n"/>
      <c r="C409" s="10" t="n"/>
      <c r="D409" s="10" t="n"/>
      <c r="E409" s="10" t="n"/>
      <c r="F409" s="24" t="n"/>
      <c r="G409" s="10" t="n"/>
      <c r="H409" s="10" t="n"/>
      <c r="I409" s="11">
        <f>IF(AND(A409="",B409=""),"",IF(B409&lt;&gt;"",IFERROR(INDEX(TArea,MATCH(B409,TName,0))&amp;"",D409&amp;""),D409&amp;""))</f>
        <v/>
      </c>
      <c r="J409" s="11">
        <f>IF(AND(A409="",B409=""),"",IF(B409&lt;&gt;"",IFERROR(INDEX(TAsset,MATCH(B409,TName,0))&amp;"",E409&amp;""),E409&amp;""))</f>
        <v/>
      </c>
      <c r="K409" s="28">
        <f>IF(AND(A409="",B409="",C409="",F409=""),"",IF(A409="","Add a date",IF(A409&gt;AsOf,"After as-of date: not counted yet",IF(AND(B409&lt;&gt;"",COUNTIF(TName,B409)=0),"Task not on Tasks sheet",""))))</f>
        <v/>
      </c>
    </row>
    <row r="410">
      <c r="A410" s="6" t="n"/>
      <c r="B410" s="10" t="n"/>
      <c r="C410" s="10" t="n"/>
      <c r="D410" s="10" t="n"/>
      <c r="E410" s="10" t="n"/>
      <c r="F410" s="24" t="n"/>
      <c r="G410" s="10" t="n"/>
      <c r="H410" s="10" t="n"/>
      <c r="I410" s="11">
        <f>IF(AND(A410="",B410=""),"",IF(B410&lt;&gt;"",IFERROR(INDEX(TArea,MATCH(B410,TName,0))&amp;"",D410&amp;""),D410&amp;""))</f>
        <v/>
      </c>
      <c r="J410" s="11">
        <f>IF(AND(A410="",B410=""),"",IF(B410&lt;&gt;"",IFERROR(INDEX(TAsset,MATCH(B410,TName,0))&amp;"",E410&amp;""),E410&amp;""))</f>
        <v/>
      </c>
      <c r="K410" s="28">
        <f>IF(AND(A410="",B410="",C410="",F410=""),"",IF(A410="","Add a date",IF(A410&gt;AsOf,"After as-of date: not counted yet",IF(AND(B410&lt;&gt;"",COUNTIF(TName,B410)=0),"Task not on Tasks sheet",""))))</f>
        <v/>
      </c>
    </row>
    <row r="411">
      <c r="A411" s="6" t="n"/>
      <c r="B411" s="10" t="n"/>
      <c r="C411" s="10" t="n"/>
      <c r="D411" s="10" t="n"/>
      <c r="E411" s="10" t="n"/>
      <c r="F411" s="24" t="n"/>
      <c r="G411" s="10" t="n"/>
      <c r="H411" s="10" t="n"/>
      <c r="I411" s="11">
        <f>IF(AND(A411="",B411=""),"",IF(B411&lt;&gt;"",IFERROR(INDEX(TArea,MATCH(B411,TName,0))&amp;"",D411&amp;""),D411&amp;""))</f>
        <v/>
      </c>
      <c r="J411" s="11">
        <f>IF(AND(A411="",B411=""),"",IF(B411&lt;&gt;"",IFERROR(INDEX(TAsset,MATCH(B411,TName,0))&amp;"",E411&amp;""),E411&amp;""))</f>
        <v/>
      </c>
      <c r="K411" s="28">
        <f>IF(AND(A411="",B411="",C411="",F411=""),"",IF(A411="","Add a date",IF(A411&gt;AsOf,"After as-of date: not counted yet",IF(AND(B411&lt;&gt;"",COUNTIF(TName,B411)=0),"Task not on Tasks sheet",""))))</f>
        <v/>
      </c>
    </row>
    <row r="412">
      <c r="A412" s="6" t="n"/>
      <c r="B412" s="10" t="n"/>
      <c r="C412" s="10" t="n"/>
      <c r="D412" s="10" t="n"/>
      <c r="E412" s="10" t="n"/>
      <c r="F412" s="24" t="n"/>
      <c r="G412" s="10" t="n"/>
      <c r="H412" s="10" t="n"/>
      <c r="I412" s="11">
        <f>IF(AND(A412="",B412=""),"",IF(B412&lt;&gt;"",IFERROR(INDEX(TArea,MATCH(B412,TName,0))&amp;"",D412&amp;""),D412&amp;""))</f>
        <v/>
      </c>
      <c r="J412" s="11">
        <f>IF(AND(A412="",B412=""),"",IF(B412&lt;&gt;"",IFERROR(INDEX(TAsset,MATCH(B412,TName,0))&amp;"",E412&amp;""),E412&amp;""))</f>
        <v/>
      </c>
      <c r="K412" s="28">
        <f>IF(AND(A412="",B412="",C412="",F412=""),"",IF(A412="","Add a date",IF(A412&gt;AsOf,"After as-of date: not counted yet",IF(AND(B412&lt;&gt;"",COUNTIF(TName,B412)=0),"Task not on Tasks sheet",""))))</f>
        <v/>
      </c>
    </row>
    <row r="413">
      <c r="A413" s="6" t="n"/>
      <c r="B413" s="10" t="n"/>
      <c r="C413" s="10" t="n"/>
      <c r="D413" s="10" t="n"/>
      <c r="E413" s="10" t="n"/>
      <c r="F413" s="24" t="n"/>
      <c r="G413" s="10" t="n"/>
      <c r="H413" s="10" t="n"/>
      <c r="I413" s="11">
        <f>IF(AND(A413="",B413=""),"",IF(B413&lt;&gt;"",IFERROR(INDEX(TArea,MATCH(B413,TName,0))&amp;"",D413&amp;""),D413&amp;""))</f>
        <v/>
      </c>
      <c r="J413" s="11">
        <f>IF(AND(A413="",B413=""),"",IF(B413&lt;&gt;"",IFERROR(INDEX(TAsset,MATCH(B413,TName,0))&amp;"",E413&amp;""),E413&amp;""))</f>
        <v/>
      </c>
      <c r="K413" s="28">
        <f>IF(AND(A413="",B413="",C413="",F413=""),"",IF(A413="","Add a date",IF(A413&gt;AsOf,"After as-of date: not counted yet",IF(AND(B413&lt;&gt;"",COUNTIF(TName,B413)=0),"Task not on Tasks sheet",""))))</f>
        <v/>
      </c>
    </row>
    <row r="414">
      <c r="A414" s="6" t="n"/>
      <c r="B414" s="10" t="n"/>
      <c r="C414" s="10" t="n"/>
      <c r="D414" s="10" t="n"/>
      <c r="E414" s="10" t="n"/>
      <c r="F414" s="24" t="n"/>
      <c r="G414" s="10" t="n"/>
      <c r="H414" s="10" t="n"/>
      <c r="I414" s="11">
        <f>IF(AND(A414="",B414=""),"",IF(B414&lt;&gt;"",IFERROR(INDEX(TArea,MATCH(B414,TName,0))&amp;"",D414&amp;""),D414&amp;""))</f>
        <v/>
      </c>
      <c r="J414" s="11">
        <f>IF(AND(A414="",B414=""),"",IF(B414&lt;&gt;"",IFERROR(INDEX(TAsset,MATCH(B414,TName,0))&amp;"",E414&amp;""),E414&amp;""))</f>
        <v/>
      </c>
      <c r="K414" s="28">
        <f>IF(AND(A414="",B414="",C414="",F414=""),"",IF(A414="","Add a date",IF(A414&gt;AsOf,"After as-of date: not counted yet",IF(AND(B414&lt;&gt;"",COUNTIF(TName,B414)=0),"Task not on Tasks sheet",""))))</f>
        <v/>
      </c>
    </row>
    <row r="415">
      <c r="A415" s="6" t="n"/>
      <c r="B415" s="10" t="n"/>
      <c r="C415" s="10" t="n"/>
      <c r="D415" s="10" t="n"/>
      <c r="E415" s="10" t="n"/>
      <c r="F415" s="24" t="n"/>
      <c r="G415" s="10" t="n"/>
      <c r="H415" s="10" t="n"/>
      <c r="I415" s="11">
        <f>IF(AND(A415="",B415=""),"",IF(B415&lt;&gt;"",IFERROR(INDEX(TArea,MATCH(B415,TName,0))&amp;"",D415&amp;""),D415&amp;""))</f>
        <v/>
      </c>
      <c r="J415" s="11">
        <f>IF(AND(A415="",B415=""),"",IF(B415&lt;&gt;"",IFERROR(INDEX(TAsset,MATCH(B415,TName,0))&amp;"",E415&amp;""),E415&amp;""))</f>
        <v/>
      </c>
      <c r="K415" s="28">
        <f>IF(AND(A415="",B415="",C415="",F415=""),"",IF(A415="","Add a date",IF(A415&gt;AsOf,"After as-of date: not counted yet",IF(AND(B415&lt;&gt;"",COUNTIF(TName,B415)=0),"Task not on Tasks sheet",""))))</f>
        <v/>
      </c>
    </row>
    <row r="416">
      <c r="A416" s="6" t="n"/>
      <c r="B416" s="10" t="n"/>
      <c r="C416" s="10" t="n"/>
      <c r="D416" s="10" t="n"/>
      <c r="E416" s="10" t="n"/>
      <c r="F416" s="24" t="n"/>
      <c r="G416" s="10" t="n"/>
      <c r="H416" s="10" t="n"/>
      <c r="I416" s="11">
        <f>IF(AND(A416="",B416=""),"",IF(B416&lt;&gt;"",IFERROR(INDEX(TArea,MATCH(B416,TName,0))&amp;"",D416&amp;""),D416&amp;""))</f>
        <v/>
      </c>
      <c r="J416" s="11">
        <f>IF(AND(A416="",B416=""),"",IF(B416&lt;&gt;"",IFERROR(INDEX(TAsset,MATCH(B416,TName,0))&amp;"",E416&amp;""),E416&amp;""))</f>
        <v/>
      </c>
      <c r="K416" s="28">
        <f>IF(AND(A416="",B416="",C416="",F416=""),"",IF(A416="","Add a date",IF(A416&gt;AsOf,"After as-of date: not counted yet",IF(AND(B416&lt;&gt;"",COUNTIF(TName,B416)=0),"Task not on Tasks sheet",""))))</f>
        <v/>
      </c>
    </row>
    <row r="417">
      <c r="A417" s="6" t="n"/>
      <c r="B417" s="10" t="n"/>
      <c r="C417" s="10" t="n"/>
      <c r="D417" s="10" t="n"/>
      <c r="E417" s="10" t="n"/>
      <c r="F417" s="24" t="n"/>
      <c r="G417" s="10" t="n"/>
      <c r="H417" s="10" t="n"/>
      <c r="I417" s="11">
        <f>IF(AND(A417="",B417=""),"",IF(B417&lt;&gt;"",IFERROR(INDEX(TArea,MATCH(B417,TName,0))&amp;"",D417&amp;""),D417&amp;""))</f>
        <v/>
      </c>
      <c r="J417" s="11">
        <f>IF(AND(A417="",B417=""),"",IF(B417&lt;&gt;"",IFERROR(INDEX(TAsset,MATCH(B417,TName,0))&amp;"",E417&amp;""),E417&amp;""))</f>
        <v/>
      </c>
      <c r="K417" s="28">
        <f>IF(AND(A417="",B417="",C417="",F417=""),"",IF(A417="","Add a date",IF(A417&gt;AsOf,"After as-of date: not counted yet",IF(AND(B417&lt;&gt;"",COUNTIF(TName,B417)=0),"Task not on Tasks sheet",""))))</f>
        <v/>
      </c>
    </row>
    <row r="418">
      <c r="A418" s="6" t="n"/>
      <c r="B418" s="10" t="n"/>
      <c r="C418" s="10" t="n"/>
      <c r="D418" s="10" t="n"/>
      <c r="E418" s="10" t="n"/>
      <c r="F418" s="24" t="n"/>
      <c r="G418" s="10" t="n"/>
      <c r="H418" s="10" t="n"/>
      <c r="I418" s="11">
        <f>IF(AND(A418="",B418=""),"",IF(B418&lt;&gt;"",IFERROR(INDEX(TArea,MATCH(B418,TName,0))&amp;"",D418&amp;""),D418&amp;""))</f>
        <v/>
      </c>
      <c r="J418" s="11">
        <f>IF(AND(A418="",B418=""),"",IF(B418&lt;&gt;"",IFERROR(INDEX(TAsset,MATCH(B418,TName,0))&amp;"",E418&amp;""),E418&amp;""))</f>
        <v/>
      </c>
      <c r="K418" s="28">
        <f>IF(AND(A418="",B418="",C418="",F418=""),"",IF(A418="","Add a date",IF(A418&gt;AsOf,"After as-of date: not counted yet",IF(AND(B418&lt;&gt;"",COUNTIF(TName,B418)=0),"Task not on Tasks sheet",""))))</f>
        <v/>
      </c>
    </row>
    <row r="419">
      <c r="A419" s="6" t="n"/>
      <c r="B419" s="10" t="n"/>
      <c r="C419" s="10" t="n"/>
      <c r="D419" s="10" t="n"/>
      <c r="E419" s="10" t="n"/>
      <c r="F419" s="24" t="n"/>
      <c r="G419" s="10" t="n"/>
      <c r="H419" s="10" t="n"/>
      <c r="I419" s="11">
        <f>IF(AND(A419="",B419=""),"",IF(B419&lt;&gt;"",IFERROR(INDEX(TArea,MATCH(B419,TName,0))&amp;"",D419&amp;""),D419&amp;""))</f>
        <v/>
      </c>
      <c r="J419" s="11">
        <f>IF(AND(A419="",B419=""),"",IF(B419&lt;&gt;"",IFERROR(INDEX(TAsset,MATCH(B419,TName,0))&amp;"",E419&amp;""),E419&amp;""))</f>
        <v/>
      </c>
      <c r="K419" s="28">
        <f>IF(AND(A419="",B419="",C419="",F419=""),"",IF(A419="","Add a date",IF(A419&gt;AsOf,"After as-of date: not counted yet",IF(AND(B419&lt;&gt;"",COUNTIF(TName,B419)=0),"Task not on Tasks sheet",""))))</f>
        <v/>
      </c>
    </row>
    <row r="420">
      <c r="A420" s="6" t="n"/>
      <c r="B420" s="10" t="n"/>
      <c r="C420" s="10" t="n"/>
      <c r="D420" s="10" t="n"/>
      <c r="E420" s="10" t="n"/>
      <c r="F420" s="24" t="n"/>
      <c r="G420" s="10" t="n"/>
      <c r="H420" s="10" t="n"/>
      <c r="I420" s="11">
        <f>IF(AND(A420="",B420=""),"",IF(B420&lt;&gt;"",IFERROR(INDEX(TArea,MATCH(B420,TName,0))&amp;"",D420&amp;""),D420&amp;""))</f>
        <v/>
      </c>
      <c r="J420" s="11">
        <f>IF(AND(A420="",B420=""),"",IF(B420&lt;&gt;"",IFERROR(INDEX(TAsset,MATCH(B420,TName,0))&amp;"",E420&amp;""),E420&amp;""))</f>
        <v/>
      </c>
      <c r="K420" s="28">
        <f>IF(AND(A420="",B420="",C420="",F420=""),"",IF(A420="","Add a date",IF(A420&gt;AsOf,"After as-of date: not counted yet",IF(AND(B420&lt;&gt;"",COUNTIF(TName,B420)=0),"Task not on Tasks sheet",""))))</f>
        <v/>
      </c>
    </row>
    <row r="421">
      <c r="A421" s="6" t="n"/>
      <c r="B421" s="10" t="n"/>
      <c r="C421" s="10" t="n"/>
      <c r="D421" s="10" t="n"/>
      <c r="E421" s="10" t="n"/>
      <c r="F421" s="24" t="n"/>
      <c r="G421" s="10" t="n"/>
      <c r="H421" s="10" t="n"/>
      <c r="I421" s="11">
        <f>IF(AND(A421="",B421=""),"",IF(B421&lt;&gt;"",IFERROR(INDEX(TArea,MATCH(B421,TName,0))&amp;"",D421&amp;""),D421&amp;""))</f>
        <v/>
      </c>
      <c r="J421" s="11">
        <f>IF(AND(A421="",B421=""),"",IF(B421&lt;&gt;"",IFERROR(INDEX(TAsset,MATCH(B421,TName,0))&amp;"",E421&amp;""),E421&amp;""))</f>
        <v/>
      </c>
      <c r="K421" s="28">
        <f>IF(AND(A421="",B421="",C421="",F421=""),"",IF(A421="","Add a date",IF(A421&gt;AsOf,"After as-of date: not counted yet",IF(AND(B421&lt;&gt;"",COUNTIF(TName,B421)=0),"Task not on Tasks sheet",""))))</f>
        <v/>
      </c>
    </row>
    <row r="422">
      <c r="A422" s="6" t="n"/>
      <c r="B422" s="10" t="n"/>
      <c r="C422" s="10" t="n"/>
      <c r="D422" s="10" t="n"/>
      <c r="E422" s="10" t="n"/>
      <c r="F422" s="24" t="n"/>
      <c r="G422" s="10" t="n"/>
      <c r="H422" s="10" t="n"/>
      <c r="I422" s="11">
        <f>IF(AND(A422="",B422=""),"",IF(B422&lt;&gt;"",IFERROR(INDEX(TArea,MATCH(B422,TName,0))&amp;"",D422&amp;""),D422&amp;""))</f>
        <v/>
      </c>
      <c r="J422" s="11">
        <f>IF(AND(A422="",B422=""),"",IF(B422&lt;&gt;"",IFERROR(INDEX(TAsset,MATCH(B422,TName,0))&amp;"",E422&amp;""),E422&amp;""))</f>
        <v/>
      </c>
      <c r="K422" s="28">
        <f>IF(AND(A422="",B422="",C422="",F422=""),"",IF(A422="","Add a date",IF(A422&gt;AsOf,"After as-of date: not counted yet",IF(AND(B422&lt;&gt;"",COUNTIF(TName,B422)=0),"Task not on Tasks sheet",""))))</f>
        <v/>
      </c>
    </row>
    <row r="423">
      <c r="A423" s="6" t="n"/>
      <c r="B423" s="10" t="n"/>
      <c r="C423" s="10" t="n"/>
      <c r="D423" s="10" t="n"/>
      <c r="E423" s="10" t="n"/>
      <c r="F423" s="24" t="n"/>
      <c r="G423" s="10" t="n"/>
      <c r="H423" s="10" t="n"/>
      <c r="I423" s="11">
        <f>IF(AND(A423="",B423=""),"",IF(B423&lt;&gt;"",IFERROR(INDEX(TArea,MATCH(B423,TName,0))&amp;"",D423&amp;""),D423&amp;""))</f>
        <v/>
      </c>
      <c r="J423" s="11">
        <f>IF(AND(A423="",B423=""),"",IF(B423&lt;&gt;"",IFERROR(INDEX(TAsset,MATCH(B423,TName,0))&amp;"",E423&amp;""),E423&amp;""))</f>
        <v/>
      </c>
      <c r="K423" s="28">
        <f>IF(AND(A423="",B423="",C423="",F423=""),"",IF(A423="","Add a date",IF(A423&gt;AsOf,"After as-of date: not counted yet",IF(AND(B423&lt;&gt;"",COUNTIF(TName,B423)=0),"Task not on Tasks sheet",""))))</f>
        <v/>
      </c>
    </row>
    <row r="424">
      <c r="A424" s="6" t="n"/>
      <c r="B424" s="10" t="n"/>
      <c r="C424" s="10" t="n"/>
      <c r="D424" s="10" t="n"/>
      <c r="E424" s="10" t="n"/>
      <c r="F424" s="24" t="n"/>
      <c r="G424" s="10" t="n"/>
      <c r="H424" s="10" t="n"/>
      <c r="I424" s="11">
        <f>IF(AND(A424="",B424=""),"",IF(B424&lt;&gt;"",IFERROR(INDEX(TArea,MATCH(B424,TName,0))&amp;"",D424&amp;""),D424&amp;""))</f>
        <v/>
      </c>
      <c r="J424" s="11">
        <f>IF(AND(A424="",B424=""),"",IF(B424&lt;&gt;"",IFERROR(INDEX(TAsset,MATCH(B424,TName,0))&amp;"",E424&amp;""),E424&amp;""))</f>
        <v/>
      </c>
      <c r="K424" s="28">
        <f>IF(AND(A424="",B424="",C424="",F424=""),"",IF(A424="","Add a date",IF(A424&gt;AsOf,"After as-of date: not counted yet",IF(AND(B424&lt;&gt;"",COUNTIF(TName,B424)=0),"Task not on Tasks sheet",""))))</f>
        <v/>
      </c>
    </row>
    <row r="425">
      <c r="A425" s="6" t="n"/>
      <c r="B425" s="10" t="n"/>
      <c r="C425" s="10" t="n"/>
      <c r="D425" s="10" t="n"/>
      <c r="E425" s="10" t="n"/>
      <c r="F425" s="24" t="n"/>
      <c r="G425" s="10" t="n"/>
      <c r="H425" s="10" t="n"/>
      <c r="I425" s="11">
        <f>IF(AND(A425="",B425=""),"",IF(B425&lt;&gt;"",IFERROR(INDEX(TArea,MATCH(B425,TName,0))&amp;"",D425&amp;""),D425&amp;""))</f>
        <v/>
      </c>
      <c r="J425" s="11">
        <f>IF(AND(A425="",B425=""),"",IF(B425&lt;&gt;"",IFERROR(INDEX(TAsset,MATCH(B425,TName,0))&amp;"",E425&amp;""),E425&amp;""))</f>
        <v/>
      </c>
      <c r="K425" s="28">
        <f>IF(AND(A425="",B425="",C425="",F425=""),"",IF(A425="","Add a date",IF(A425&gt;AsOf,"After as-of date: not counted yet",IF(AND(B425&lt;&gt;"",COUNTIF(TName,B425)=0),"Task not on Tasks sheet",""))))</f>
        <v/>
      </c>
    </row>
    <row r="426">
      <c r="A426" s="6" t="n"/>
      <c r="B426" s="10" t="n"/>
      <c r="C426" s="10" t="n"/>
      <c r="D426" s="10" t="n"/>
      <c r="E426" s="10" t="n"/>
      <c r="F426" s="24" t="n"/>
      <c r="G426" s="10" t="n"/>
      <c r="H426" s="10" t="n"/>
      <c r="I426" s="11">
        <f>IF(AND(A426="",B426=""),"",IF(B426&lt;&gt;"",IFERROR(INDEX(TArea,MATCH(B426,TName,0))&amp;"",D426&amp;""),D426&amp;""))</f>
        <v/>
      </c>
      <c r="J426" s="11">
        <f>IF(AND(A426="",B426=""),"",IF(B426&lt;&gt;"",IFERROR(INDEX(TAsset,MATCH(B426,TName,0))&amp;"",E426&amp;""),E426&amp;""))</f>
        <v/>
      </c>
      <c r="K426" s="28">
        <f>IF(AND(A426="",B426="",C426="",F426=""),"",IF(A426="","Add a date",IF(A426&gt;AsOf,"After as-of date: not counted yet",IF(AND(B426&lt;&gt;"",COUNTIF(TName,B426)=0),"Task not on Tasks sheet",""))))</f>
        <v/>
      </c>
    </row>
    <row r="427">
      <c r="A427" s="6" t="n"/>
      <c r="B427" s="10" t="n"/>
      <c r="C427" s="10" t="n"/>
      <c r="D427" s="10" t="n"/>
      <c r="E427" s="10" t="n"/>
      <c r="F427" s="24" t="n"/>
      <c r="G427" s="10" t="n"/>
      <c r="H427" s="10" t="n"/>
      <c r="I427" s="11">
        <f>IF(AND(A427="",B427=""),"",IF(B427&lt;&gt;"",IFERROR(INDEX(TArea,MATCH(B427,TName,0))&amp;"",D427&amp;""),D427&amp;""))</f>
        <v/>
      </c>
      <c r="J427" s="11">
        <f>IF(AND(A427="",B427=""),"",IF(B427&lt;&gt;"",IFERROR(INDEX(TAsset,MATCH(B427,TName,0))&amp;"",E427&amp;""),E427&amp;""))</f>
        <v/>
      </c>
      <c r="K427" s="28">
        <f>IF(AND(A427="",B427="",C427="",F427=""),"",IF(A427="","Add a date",IF(A427&gt;AsOf,"After as-of date: not counted yet",IF(AND(B427&lt;&gt;"",COUNTIF(TName,B427)=0),"Task not on Tasks sheet",""))))</f>
        <v/>
      </c>
    </row>
    <row r="428">
      <c r="A428" s="6" t="n"/>
      <c r="B428" s="10" t="n"/>
      <c r="C428" s="10" t="n"/>
      <c r="D428" s="10" t="n"/>
      <c r="E428" s="10" t="n"/>
      <c r="F428" s="24" t="n"/>
      <c r="G428" s="10" t="n"/>
      <c r="H428" s="10" t="n"/>
      <c r="I428" s="11">
        <f>IF(AND(A428="",B428=""),"",IF(B428&lt;&gt;"",IFERROR(INDEX(TArea,MATCH(B428,TName,0))&amp;"",D428&amp;""),D428&amp;""))</f>
        <v/>
      </c>
      <c r="J428" s="11">
        <f>IF(AND(A428="",B428=""),"",IF(B428&lt;&gt;"",IFERROR(INDEX(TAsset,MATCH(B428,TName,0))&amp;"",E428&amp;""),E428&amp;""))</f>
        <v/>
      </c>
      <c r="K428" s="28">
        <f>IF(AND(A428="",B428="",C428="",F428=""),"",IF(A428="","Add a date",IF(A428&gt;AsOf,"After as-of date: not counted yet",IF(AND(B428&lt;&gt;"",COUNTIF(TName,B428)=0),"Task not on Tasks sheet",""))))</f>
        <v/>
      </c>
    </row>
    <row r="429">
      <c r="A429" s="6" t="n"/>
      <c r="B429" s="10" t="n"/>
      <c r="C429" s="10" t="n"/>
      <c r="D429" s="10" t="n"/>
      <c r="E429" s="10" t="n"/>
      <c r="F429" s="24" t="n"/>
      <c r="G429" s="10" t="n"/>
      <c r="H429" s="10" t="n"/>
      <c r="I429" s="11">
        <f>IF(AND(A429="",B429=""),"",IF(B429&lt;&gt;"",IFERROR(INDEX(TArea,MATCH(B429,TName,0))&amp;"",D429&amp;""),D429&amp;""))</f>
        <v/>
      </c>
      <c r="J429" s="11">
        <f>IF(AND(A429="",B429=""),"",IF(B429&lt;&gt;"",IFERROR(INDEX(TAsset,MATCH(B429,TName,0))&amp;"",E429&amp;""),E429&amp;""))</f>
        <v/>
      </c>
      <c r="K429" s="28">
        <f>IF(AND(A429="",B429="",C429="",F429=""),"",IF(A429="","Add a date",IF(A429&gt;AsOf,"After as-of date: not counted yet",IF(AND(B429&lt;&gt;"",COUNTIF(TName,B429)=0),"Task not on Tasks sheet",""))))</f>
        <v/>
      </c>
    </row>
    <row r="430">
      <c r="A430" s="6" t="n"/>
      <c r="B430" s="10" t="n"/>
      <c r="C430" s="10" t="n"/>
      <c r="D430" s="10" t="n"/>
      <c r="E430" s="10" t="n"/>
      <c r="F430" s="24" t="n"/>
      <c r="G430" s="10" t="n"/>
      <c r="H430" s="10" t="n"/>
      <c r="I430" s="11">
        <f>IF(AND(A430="",B430=""),"",IF(B430&lt;&gt;"",IFERROR(INDEX(TArea,MATCH(B430,TName,0))&amp;"",D430&amp;""),D430&amp;""))</f>
        <v/>
      </c>
      <c r="J430" s="11">
        <f>IF(AND(A430="",B430=""),"",IF(B430&lt;&gt;"",IFERROR(INDEX(TAsset,MATCH(B430,TName,0))&amp;"",E430&amp;""),E430&amp;""))</f>
        <v/>
      </c>
      <c r="K430" s="28">
        <f>IF(AND(A430="",B430="",C430="",F430=""),"",IF(A430="","Add a date",IF(A430&gt;AsOf,"After as-of date: not counted yet",IF(AND(B430&lt;&gt;"",COUNTIF(TName,B430)=0),"Task not on Tasks sheet",""))))</f>
        <v/>
      </c>
    </row>
    <row r="431">
      <c r="A431" s="6" t="n"/>
      <c r="B431" s="10" t="n"/>
      <c r="C431" s="10" t="n"/>
      <c r="D431" s="10" t="n"/>
      <c r="E431" s="10" t="n"/>
      <c r="F431" s="24" t="n"/>
      <c r="G431" s="10" t="n"/>
      <c r="H431" s="10" t="n"/>
      <c r="I431" s="11">
        <f>IF(AND(A431="",B431=""),"",IF(B431&lt;&gt;"",IFERROR(INDEX(TArea,MATCH(B431,TName,0))&amp;"",D431&amp;""),D431&amp;""))</f>
        <v/>
      </c>
      <c r="J431" s="11">
        <f>IF(AND(A431="",B431=""),"",IF(B431&lt;&gt;"",IFERROR(INDEX(TAsset,MATCH(B431,TName,0))&amp;"",E431&amp;""),E431&amp;""))</f>
        <v/>
      </c>
      <c r="K431" s="28">
        <f>IF(AND(A431="",B431="",C431="",F431=""),"",IF(A431="","Add a date",IF(A431&gt;AsOf,"After as-of date: not counted yet",IF(AND(B431&lt;&gt;"",COUNTIF(TName,B431)=0),"Task not on Tasks sheet",""))))</f>
        <v/>
      </c>
    </row>
    <row r="432">
      <c r="A432" s="6" t="n"/>
      <c r="B432" s="10" t="n"/>
      <c r="C432" s="10" t="n"/>
      <c r="D432" s="10" t="n"/>
      <c r="E432" s="10" t="n"/>
      <c r="F432" s="24" t="n"/>
      <c r="G432" s="10" t="n"/>
      <c r="H432" s="10" t="n"/>
      <c r="I432" s="11">
        <f>IF(AND(A432="",B432=""),"",IF(B432&lt;&gt;"",IFERROR(INDEX(TArea,MATCH(B432,TName,0))&amp;"",D432&amp;""),D432&amp;""))</f>
        <v/>
      </c>
      <c r="J432" s="11">
        <f>IF(AND(A432="",B432=""),"",IF(B432&lt;&gt;"",IFERROR(INDEX(TAsset,MATCH(B432,TName,0))&amp;"",E432&amp;""),E432&amp;""))</f>
        <v/>
      </c>
      <c r="K432" s="28">
        <f>IF(AND(A432="",B432="",C432="",F432=""),"",IF(A432="","Add a date",IF(A432&gt;AsOf,"After as-of date: not counted yet",IF(AND(B432&lt;&gt;"",COUNTIF(TName,B432)=0),"Task not on Tasks sheet",""))))</f>
        <v/>
      </c>
    </row>
    <row r="433">
      <c r="A433" s="6" t="n"/>
      <c r="B433" s="10" t="n"/>
      <c r="C433" s="10" t="n"/>
      <c r="D433" s="10" t="n"/>
      <c r="E433" s="10" t="n"/>
      <c r="F433" s="24" t="n"/>
      <c r="G433" s="10" t="n"/>
      <c r="H433" s="10" t="n"/>
      <c r="I433" s="11">
        <f>IF(AND(A433="",B433=""),"",IF(B433&lt;&gt;"",IFERROR(INDEX(TArea,MATCH(B433,TName,0))&amp;"",D433&amp;""),D433&amp;""))</f>
        <v/>
      </c>
      <c r="J433" s="11">
        <f>IF(AND(A433="",B433=""),"",IF(B433&lt;&gt;"",IFERROR(INDEX(TAsset,MATCH(B433,TName,0))&amp;"",E433&amp;""),E433&amp;""))</f>
        <v/>
      </c>
      <c r="K433" s="28">
        <f>IF(AND(A433="",B433="",C433="",F433=""),"",IF(A433="","Add a date",IF(A433&gt;AsOf,"After as-of date: not counted yet",IF(AND(B433&lt;&gt;"",COUNTIF(TName,B433)=0),"Task not on Tasks sheet",""))))</f>
        <v/>
      </c>
    </row>
    <row r="434">
      <c r="A434" s="6" t="n"/>
      <c r="B434" s="10" t="n"/>
      <c r="C434" s="10" t="n"/>
      <c r="D434" s="10" t="n"/>
      <c r="E434" s="10" t="n"/>
      <c r="F434" s="24" t="n"/>
      <c r="G434" s="10" t="n"/>
      <c r="H434" s="10" t="n"/>
      <c r="I434" s="11">
        <f>IF(AND(A434="",B434=""),"",IF(B434&lt;&gt;"",IFERROR(INDEX(TArea,MATCH(B434,TName,0))&amp;"",D434&amp;""),D434&amp;""))</f>
        <v/>
      </c>
      <c r="J434" s="11">
        <f>IF(AND(A434="",B434=""),"",IF(B434&lt;&gt;"",IFERROR(INDEX(TAsset,MATCH(B434,TName,0))&amp;"",E434&amp;""),E434&amp;""))</f>
        <v/>
      </c>
      <c r="K434" s="28">
        <f>IF(AND(A434="",B434="",C434="",F434=""),"",IF(A434="","Add a date",IF(A434&gt;AsOf,"After as-of date: not counted yet",IF(AND(B434&lt;&gt;"",COUNTIF(TName,B434)=0),"Task not on Tasks sheet",""))))</f>
        <v/>
      </c>
    </row>
    <row r="435">
      <c r="A435" s="6" t="n"/>
      <c r="B435" s="10" t="n"/>
      <c r="C435" s="10" t="n"/>
      <c r="D435" s="10" t="n"/>
      <c r="E435" s="10" t="n"/>
      <c r="F435" s="24" t="n"/>
      <c r="G435" s="10" t="n"/>
      <c r="H435" s="10" t="n"/>
      <c r="I435" s="11">
        <f>IF(AND(A435="",B435=""),"",IF(B435&lt;&gt;"",IFERROR(INDEX(TArea,MATCH(B435,TName,0))&amp;"",D435&amp;""),D435&amp;""))</f>
        <v/>
      </c>
      <c r="J435" s="11">
        <f>IF(AND(A435="",B435=""),"",IF(B435&lt;&gt;"",IFERROR(INDEX(TAsset,MATCH(B435,TName,0))&amp;"",E435&amp;""),E435&amp;""))</f>
        <v/>
      </c>
      <c r="K435" s="28">
        <f>IF(AND(A435="",B435="",C435="",F435=""),"",IF(A435="","Add a date",IF(A435&gt;AsOf,"After as-of date: not counted yet",IF(AND(B435&lt;&gt;"",COUNTIF(TName,B435)=0),"Task not on Tasks sheet",""))))</f>
        <v/>
      </c>
    </row>
    <row r="436">
      <c r="A436" s="6" t="n"/>
      <c r="B436" s="10" t="n"/>
      <c r="C436" s="10" t="n"/>
      <c r="D436" s="10" t="n"/>
      <c r="E436" s="10" t="n"/>
      <c r="F436" s="24" t="n"/>
      <c r="G436" s="10" t="n"/>
      <c r="H436" s="10" t="n"/>
      <c r="I436" s="11">
        <f>IF(AND(A436="",B436=""),"",IF(B436&lt;&gt;"",IFERROR(INDEX(TArea,MATCH(B436,TName,0))&amp;"",D436&amp;""),D436&amp;""))</f>
        <v/>
      </c>
      <c r="J436" s="11">
        <f>IF(AND(A436="",B436=""),"",IF(B436&lt;&gt;"",IFERROR(INDEX(TAsset,MATCH(B436,TName,0))&amp;"",E436&amp;""),E436&amp;""))</f>
        <v/>
      </c>
      <c r="K436" s="28">
        <f>IF(AND(A436="",B436="",C436="",F436=""),"",IF(A436="","Add a date",IF(A436&gt;AsOf,"After as-of date: not counted yet",IF(AND(B436&lt;&gt;"",COUNTIF(TName,B436)=0),"Task not on Tasks sheet",""))))</f>
        <v/>
      </c>
    </row>
    <row r="437">
      <c r="A437" s="6" t="n"/>
      <c r="B437" s="10" t="n"/>
      <c r="C437" s="10" t="n"/>
      <c r="D437" s="10" t="n"/>
      <c r="E437" s="10" t="n"/>
      <c r="F437" s="24" t="n"/>
      <c r="G437" s="10" t="n"/>
      <c r="H437" s="10" t="n"/>
      <c r="I437" s="11">
        <f>IF(AND(A437="",B437=""),"",IF(B437&lt;&gt;"",IFERROR(INDEX(TArea,MATCH(B437,TName,0))&amp;"",D437&amp;""),D437&amp;""))</f>
        <v/>
      </c>
      <c r="J437" s="11">
        <f>IF(AND(A437="",B437=""),"",IF(B437&lt;&gt;"",IFERROR(INDEX(TAsset,MATCH(B437,TName,0))&amp;"",E437&amp;""),E437&amp;""))</f>
        <v/>
      </c>
      <c r="K437" s="28">
        <f>IF(AND(A437="",B437="",C437="",F437=""),"",IF(A437="","Add a date",IF(A437&gt;AsOf,"After as-of date: not counted yet",IF(AND(B437&lt;&gt;"",COUNTIF(TName,B437)=0),"Task not on Tasks sheet",""))))</f>
        <v/>
      </c>
    </row>
    <row r="438">
      <c r="A438" s="6" t="n"/>
      <c r="B438" s="10" t="n"/>
      <c r="C438" s="10" t="n"/>
      <c r="D438" s="10" t="n"/>
      <c r="E438" s="10" t="n"/>
      <c r="F438" s="24" t="n"/>
      <c r="G438" s="10" t="n"/>
      <c r="H438" s="10" t="n"/>
      <c r="I438" s="11">
        <f>IF(AND(A438="",B438=""),"",IF(B438&lt;&gt;"",IFERROR(INDEX(TArea,MATCH(B438,TName,0))&amp;"",D438&amp;""),D438&amp;""))</f>
        <v/>
      </c>
      <c r="J438" s="11">
        <f>IF(AND(A438="",B438=""),"",IF(B438&lt;&gt;"",IFERROR(INDEX(TAsset,MATCH(B438,TName,0))&amp;"",E438&amp;""),E438&amp;""))</f>
        <v/>
      </c>
      <c r="K438" s="28">
        <f>IF(AND(A438="",B438="",C438="",F438=""),"",IF(A438="","Add a date",IF(A438&gt;AsOf,"After as-of date: not counted yet",IF(AND(B438&lt;&gt;"",COUNTIF(TName,B438)=0),"Task not on Tasks sheet",""))))</f>
        <v/>
      </c>
    </row>
    <row r="439">
      <c r="A439" s="6" t="n"/>
      <c r="B439" s="10" t="n"/>
      <c r="C439" s="10" t="n"/>
      <c r="D439" s="10" t="n"/>
      <c r="E439" s="10" t="n"/>
      <c r="F439" s="24" t="n"/>
      <c r="G439" s="10" t="n"/>
      <c r="H439" s="10" t="n"/>
      <c r="I439" s="11">
        <f>IF(AND(A439="",B439=""),"",IF(B439&lt;&gt;"",IFERROR(INDEX(TArea,MATCH(B439,TName,0))&amp;"",D439&amp;""),D439&amp;""))</f>
        <v/>
      </c>
      <c r="J439" s="11">
        <f>IF(AND(A439="",B439=""),"",IF(B439&lt;&gt;"",IFERROR(INDEX(TAsset,MATCH(B439,TName,0))&amp;"",E439&amp;""),E439&amp;""))</f>
        <v/>
      </c>
      <c r="K439" s="28">
        <f>IF(AND(A439="",B439="",C439="",F439=""),"",IF(A439="","Add a date",IF(A439&gt;AsOf,"After as-of date: not counted yet",IF(AND(B439&lt;&gt;"",COUNTIF(TName,B439)=0),"Task not on Tasks sheet",""))))</f>
        <v/>
      </c>
    </row>
    <row r="440">
      <c r="A440" s="6" t="n"/>
      <c r="B440" s="10" t="n"/>
      <c r="C440" s="10" t="n"/>
      <c r="D440" s="10" t="n"/>
      <c r="E440" s="10" t="n"/>
      <c r="F440" s="24" t="n"/>
      <c r="G440" s="10" t="n"/>
      <c r="H440" s="10" t="n"/>
      <c r="I440" s="11">
        <f>IF(AND(A440="",B440=""),"",IF(B440&lt;&gt;"",IFERROR(INDEX(TArea,MATCH(B440,TName,0))&amp;"",D440&amp;""),D440&amp;""))</f>
        <v/>
      </c>
      <c r="J440" s="11">
        <f>IF(AND(A440="",B440=""),"",IF(B440&lt;&gt;"",IFERROR(INDEX(TAsset,MATCH(B440,TName,0))&amp;"",E440&amp;""),E440&amp;""))</f>
        <v/>
      </c>
      <c r="K440" s="28">
        <f>IF(AND(A440="",B440="",C440="",F440=""),"",IF(A440="","Add a date",IF(A440&gt;AsOf,"After as-of date: not counted yet",IF(AND(B440&lt;&gt;"",COUNTIF(TName,B440)=0),"Task not on Tasks sheet",""))))</f>
        <v/>
      </c>
    </row>
    <row r="441">
      <c r="A441" s="6" t="n"/>
      <c r="B441" s="10" t="n"/>
      <c r="C441" s="10" t="n"/>
      <c r="D441" s="10" t="n"/>
      <c r="E441" s="10" t="n"/>
      <c r="F441" s="24" t="n"/>
      <c r="G441" s="10" t="n"/>
      <c r="H441" s="10" t="n"/>
      <c r="I441" s="11">
        <f>IF(AND(A441="",B441=""),"",IF(B441&lt;&gt;"",IFERROR(INDEX(TArea,MATCH(B441,TName,0))&amp;"",D441&amp;""),D441&amp;""))</f>
        <v/>
      </c>
      <c r="J441" s="11">
        <f>IF(AND(A441="",B441=""),"",IF(B441&lt;&gt;"",IFERROR(INDEX(TAsset,MATCH(B441,TName,0))&amp;"",E441&amp;""),E441&amp;""))</f>
        <v/>
      </c>
      <c r="K441" s="28">
        <f>IF(AND(A441="",B441="",C441="",F441=""),"",IF(A441="","Add a date",IF(A441&gt;AsOf,"After as-of date: not counted yet",IF(AND(B441&lt;&gt;"",COUNTIF(TName,B441)=0),"Task not on Tasks sheet",""))))</f>
        <v/>
      </c>
    </row>
    <row r="442">
      <c r="A442" s="6" t="n"/>
      <c r="B442" s="10" t="n"/>
      <c r="C442" s="10" t="n"/>
      <c r="D442" s="10" t="n"/>
      <c r="E442" s="10" t="n"/>
      <c r="F442" s="24" t="n"/>
      <c r="G442" s="10" t="n"/>
      <c r="H442" s="10" t="n"/>
      <c r="I442" s="11">
        <f>IF(AND(A442="",B442=""),"",IF(B442&lt;&gt;"",IFERROR(INDEX(TArea,MATCH(B442,TName,0))&amp;"",D442&amp;""),D442&amp;""))</f>
        <v/>
      </c>
      <c r="J442" s="11">
        <f>IF(AND(A442="",B442=""),"",IF(B442&lt;&gt;"",IFERROR(INDEX(TAsset,MATCH(B442,TName,0))&amp;"",E442&amp;""),E442&amp;""))</f>
        <v/>
      </c>
      <c r="K442" s="28">
        <f>IF(AND(A442="",B442="",C442="",F442=""),"",IF(A442="","Add a date",IF(A442&gt;AsOf,"After as-of date: not counted yet",IF(AND(B442&lt;&gt;"",COUNTIF(TName,B442)=0),"Task not on Tasks sheet",""))))</f>
        <v/>
      </c>
    </row>
    <row r="443">
      <c r="A443" s="6" t="n"/>
      <c r="B443" s="10" t="n"/>
      <c r="C443" s="10" t="n"/>
      <c r="D443" s="10" t="n"/>
      <c r="E443" s="10" t="n"/>
      <c r="F443" s="24" t="n"/>
      <c r="G443" s="10" t="n"/>
      <c r="H443" s="10" t="n"/>
      <c r="I443" s="11">
        <f>IF(AND(A443="",B443=""),"",IF(B443&lt;&gt;"",IFERROR(INDEX(TArea,MATCH(B443,TName,0))&amp;"",D443&amp;""),D443&amp;""))</f>
        <v/>
      </c>
      <c r="J443" s="11">
        <f>IF(AND(A443="",B443=""),"",IF(B443&lt;&gt;"",IFERROR(INDEX(TAsset,MATCH(B443,TName,0))&amp;"",E443&amp;""),E443&amp;""))</f>
        <v/>
      </c>
      <c r="K443" s="28">
        <f>IF(AND(A443="",B443="",C443="",F443=""),"",IF(A443="","Add a date",IF(A443&gt;AsOf,"After as-of date: not counted yet",IF(AND(B443&lt;&gt;"",COUNTIF(TName,B443)=0),"Task not on Tasks sheet",""))))</f>
        <v/>
      </c>
    </row>
    <row r="444">
      <c r="A444" s="6" t="n"/>
      <c r="B444" s="10" t="n"/>
      <c r="C444" s="10" t="n"/>
      <c r="D444" s="10" t="n"/>
      <c r="E444" s="10" t="n"/>
      <c r="F444" s="24" t="n"/>
      <c r="G444" s="10" t="n"/>
      <c r="H444" s="10" t="n"/>
      <c r="I444" s="11">
        <f>IF(AND(A444="",B444=""),"",IF(B444&lt;&gt;"",IFERROR(INDEX(TArea,MATCH(B444,TName,0))&amp;"",D444&amp;""),D444&amp;""))</f>
        <v/>
      </c>
      <c r="J444" s="11">
        <f>IF(AND(A444="",B444=""),"",IF(B444&lt;&gt;"",IFERROR(INDEX(TAsset,MATCH(B444,TName,0))&amp;"",E444&amp;""),E444&amp;""))</f>
        <v/>
      </c>
      <c r="K444" s="28">
        <f>IF(AND(A444="",B444="",C444="",F444=""),"",IF(A444="","Add a date",IF(A444&gt;AsOf,"After as-of date: not counted yet",IF(AND(B444&lt;&gt;"",COUNTIF(TName,B444)=0),"Task not on Tasks sheet",""))))</f>
        <v/>
      </c>
    </row>
    <row r="445">
      <c r="A445" s="6" t="n"/>
      <c r="B445" s="10" t="n"/>
      <c r="C445" s="10" t="n"/>
      <c r="D445" s="10" t="n"/>
      <c r="E445" s="10" t="n"/>
      <c r="F445" s="24" t="n"/>
      <c r="G445" s="10" t="n"/>
      <c r="H445" s="10" t="n"/>
      <c r="I445" s="11">
        <f>IF(AND(A445="",B445=""),"",IF(B445&lt;&gt;"",IFERROR(INDEX(TArea,MATCH(B445,TName,0))&amp;"",D445&amp;""),D445&amp;""))</f>
        <v/>
      </c>
      <c r="J445" s="11">
        <f>IF(AND(A445="",B445=""),"",IF(B445&lt;&gt;"",IFERROR(INDEX(TAsset,MATCH(B445,TName,0))&amp;"",E445&amp;""),E445&amp;""))</f>
        <v/>
      </c>
      <c r="K445" s="28">
        <f>IF(AND(A445="",B445="",C445="",F445=""),"",IF(A445="","Add a date",IF(A445&gt;AsOf,"After as-of date: not counted yet",IF(AND(B445&lt;&gt;"",COUNTIF(TName,B445)=0),"Task not on Tasks sheet",""))))</f>
        <v/>
      </c>
    </row>
    <row r="446">
      <c r="A446" s="6" t="n"/>
      <c r="B446" s="10" t="n"/>
      <c r="C446" s="10" t="n"/>
      <c r="D446" s="10" t="n"/>
      <c r="E446" s="10" t="n"/>
      <c r="F446" s="24" t="n"/>
      <c r="G446" s="10" t="n"/>
      <c r="H446" s="10" t="n"/>
      <c r="I446" s="11">
        <f>IF(AND(A446="",B446=""),"",IF(B446&lt;&gt;"",IFERROR(INDEX(TArea,MATCH(B446,TName,0))&amp;"",D446&amp;""),D446&amp;""))</f>
        <v/>
      </c>
      <c r="J446" s="11">
        <f>IF(AND(A446="",B446=""),"",IF(B446&lt;&gt;"",IFERROR(INDEX(TAsset,MATCH(B446,TName,0))&amp;"",E446&amp;""),E446&amp;""))</f>
        <v/>
      </c>
      <c r="K446" s="28">
        <f>IF(AND(A446="",B446="",C446="",F446=""),"",IF(A446="","Add a date",IF(A446&gt;AsOf,"After as-of date: not counted yet",IF(AND(B446&lt;&gt;"",COUNTIF(TName,B446)=0),"Task not on Tasks sheet",""))))</f>
        <v/>
      </c>
    </row>
    <row r="447">
      <c r="A447" s="6" t="n"/>
      <c r="B447" s="10" t="n"/>
      <c r="C447" s="10" t="n"/>
      <c r="D447" s="10" t="n"/>
      <c r="E447" s="10" t="n"/>
      <c r="F447" s="24" t="n"/>
      <c r="G447" s="10" t="n"/>
      <c r="H447" s="10" t="n"/>
      <c r="I447" s="11">
        <f>IF(AND(A447="",B447=""),"",IF(B447&lt;&gt;"",IFERROR(INDEX(TArea,MATCH(B447,TName,0))&amp;"",D447&amp;""),D447&amp;""))</f>
        <v/>
      </c>
      <c r="J447" s="11">
        <f>IF(AND(A447="",B447=""),"",IF(B447&lt;&gt;"",IFERROR(INDEX(TAsset,MATCH(B447,TName,0))&amp;"",E447&amp;""),E447&amp;""))</f>
        <v/>
      </c>
      <c r="K447" s="28">
        <f>IF(AND(A447="",B447="",C447="",F447=""),"",IF(A447="","Add a date",IF(A447&gt;AsOf,"After as-of date: not counted yet",IF(AND(B447&lt;&gt;"",COUNTIF(TName,B447)=0),"Task not on Tasks sheet",""))))</f>
        <v/>
      </c>
    </row>
    <row r="448">
      <c r="A448" s="6" t="n"/>
      <c r="B448" s="10" t="n"/>
      <c r="C448" s="10" t="n"/>
      <c r="D448" s="10" t="n"/>
      <c r="E448" s="10" t="n"/>
      <c r="F448" s="24" t="n"/>
      <c r="G448" s="10" t="n"/>
      <c r="H448" s="10" t="n"/>
      <c r="I448" s="11">
        <f>IF(AND(A448="",B448=""),"",IF(B448&lt;&gt;"",IFERROR(INDEX(TArea,MATCH(B448,TName,0))&amp;"",D448&amp;""),D448&amp;""))</f>
        <v/>
      </c>
      <c r="J448" s="11">
        <f>IF(AND(A448="",B448=""),"",IF(B448&lt;&gt;"",IFERROR(INDEX(TAsset,MATCH(B448,TName,0))&amp;"",E448&amp;""),E448&amp;""))</f>
        <v/>
      </c>
      <c r="K448" s="28">
        <f>IF(AND(A448="",B448="",C448="",F448=""),"",IF(A448="","Add a date",IF(A448&gt;AsOf,"After as-of date: not counted yet",IF(AND(B448&lt;&gt;"",COUNTIF(TName,B448)=0),"Task not on Tasks sheet",""))))</f>
        <v/>
      </c>
    </row>
    <row r="449">
      <c r="A449" s="6" t="n"/>
      <c r="B449" s="10" t="n"/>
      <c r="C449" s="10" t="n"/>
      <c r="D449" s="10" t="n"/>
      <c r="E449" s="10" t="n"/>
      <c r="F449" s="24" t="n"/>
      <c r="G449" s="10" t="n"/>
      <c r="H449" s="10" t="n"/>
      <c r="I449" s="11">
        <f>IF(AND(A449="",B449=""),"",IF(B449&lt;&gt;"",IFERROR(INDEX(TArea,MATCH(B449,TName,0))&amp;"",D449&amp;""),D449&amp;""))</f>
        <v/>
      </c>
      <c r="J449" s="11">
        <f>IF(AND(A449="",B449=""),"",IF(B449&lt;&gt;"",IFERROR(INDEX(TAsset,MATCH(B449,TName,0))&amp;"",E449&amp;""),E449&amp;""))</f>
        <v/>
      </c>
      <c r="K449" s="28">
        <f>IF(AND(A449="",B449="",C449="",F449=""),"",IF(A449="","Add a date",IF(A449&gt;AsOf,"After as-of date: not counted yet",IF(AND(B449&lt;&gt;"",COUNTIF(TName,B449)=0),"Task not on Tasks sheet",""))))</f>
        <v/>
      </c>
    </row>
    <row r="450">
      <c r="A450" s="6" t="n"/>
      <c r="B450" s="10" t="n"/>
      <c r="C450" s="10" t="n"/>
      <c r="D450" s="10" t="n"/>
      <c r="E450" s="10" t="n"/>
      <c r="F450" s="24" t="n"/>
      <c r="G450" s="10" t="n"/>
      <c r="H450" s="10" t="n"/>
      <c r="I450" s="11">
        <f>IF(AND(A450="",B450=""),"",IF(B450&lt;&gt;"",IFERROR(INDEX(TArea,MATCH(B450,TName,0))&amp;"",D450&amp;""),D450&amp;""))</f>
        <v/>
      </c>
      <c r="J450" s="11">
        <f>IF(AND(A450="",B450=""),"",IF(B450&lt;&gt;"",IFERROR(INDEX(TAsset,MATCH(B450,TName,0))&amp;"",E450&amp;""),E450&amp;""))</f>
        <v/>
      </c>
      <c r="K450" s="28">
        <f>IF(AND(A450="",B450="",C450="",F450=""),"",IF(A450="","Add a date",IF(A450&gt;AsOf,"After as-of date: not counted yet",IF(AND(B450&lt;&gt;"",COUNTIF(TName,B450)=0),"Task not on Tasks sheet",""))))</f>
        <v/>
      </c>
    </row>
    <row r="451">
      <c r="A451" s="6" t="n"/>
      <c r="B451" s="10" t="n"/>
      <c r="C451" s="10" t="n"/>
      <c r="D451" s="10" t="n"/>
      <c r="E451" s="10" t="n"/>
      <c r="F451" s="24" t="n"/>
      <c r="G451" s="10" t="n"/>
      <c r="H451" s="10" t="n"/>
      <c r="I451" s="11">
        <f>IF(AND(A451="",B451=""),"",IF(B451&lt;&gt;"",IFERROR(INDEX(TArea,MATCH(B451,TName,0))&amp;"",D451&amp;""),D451&amp;""))</f>
        <v/>
      </c>
      <c r="J451" s="11">
        <f>IF(AND(A451="",B451=""),"",IF(B451&lt;&gt;"",IFERROR(INDEX(TAsset,MATCH(B451,TName,0))&amp;"",E451&amp;""),E451&amp;""))</f>
        <v/>
      </c>
      <c r="K451" s="28">
        <f>IF(AND(A451="",B451="",C451="",F451=""),"",IF(A451="","Add a date",IF(A451&gt;AsOf,"After as-of date: not counted yet",IF(AND(B451&lt;&gt;"",COUNTIF(TName,B451)=0),"Task not on Tasks sheet",""))))</f>
        <v/>
      </c>
    </row>
    <row r="452">
      <c r="A452" s="6" t="n"/>
      <c r="B452" s="10" t="n"/>
      <c r="C452" s="10" t="n"/>
      <c r="D452" s="10" t="n"/>
      <c r="E452" s="10" t="n"/>
      <c r="F452" s="24" t="n"/>
      <c r="G452" s="10" t="n"/>
      <c r="H452" s="10" t="n"/>
      <c r="I452" s="11">
        <f>IF(AND(A452="",B452=""),"",IF(B452&lt;&gt;"",IFERROR(INDEX(TArea,MATCH(B452,TName,0))&amp;"",D452&amp;""),D452&amp;""))</f>
        <v/>
      </c>
      <c r="J452" s="11">
        <f>IF(AND(A452="",B452=""),"",IF(B452&lt;&gt;"",IFERROR(INDEX(TAsset,MATCH(B452,TName,0))&amp;"",E452&amp;""),E452&amp;""))</f>
        <v/>
      </c>
      <c r="K452" s="28">
        <f>IF(AND(A452="",B452="",C452="",F452=""),"",IF(A452="","Add a date",IF(A452&gt;AsOf,"After as-of date: not counted yet",IF(AND(B452&lt;&gt;"",COUNTIF(TName,B452)=0),"Task not on Tasks sheet",""))))</f>
        <v/>
      </c>
    </row>
    <row r="453">
      <c r="A453" s="6" t="n"/>
      <c r="B453" s="10" t="n"/>
      <c r="C453" s="10" t="n"/>
      <c r="D453" s="10" t="n"/>
      <c r="E453" s="10" t="n"/>
      <c r="F453" s="24" t="n"/>
      <c r="G453" s="10" t="n"/>
      <c r="H453" s="10" t="n"/>
      <c r="I453" s="11">
        <f>IF(AND(A453="",B453=""),"",IF(B453&lt;&gt;"",IFERROR(INDEX(TArea,MATCH(B453,TName,0))&amp;"",D453&amp;""),D453&amp;""))</f>
        <v/>
      </c>
      <c r="J453" s="11">
        <f>IF(AND(A453="",B453=""),"",IF(B453&lt;&gt;"",IFERROR(INDEX(TAsset,MATCH(B453,TName,0))&amp;"",E453&amp;""),E453&amp;""))</f>
        <v/>
      </c>
      <c r="K453" s="28">
        <f>IF(AND(A453="",B453="",C453="",F453=""),"",IF(A453="","Add a date",IF(A453&gt;AsOf,"After as-of date: not counted yet",IF(AND(B453&lt;&gt;"",COUNTIF(TName,B453)=0),"Task not on Tasks sheet",""))))</f>
        <v/>
      </c>
    </row>
    <row r="454">
      <c r="A454" s="6" t="n"/>
      <c r="B454" s="10" t="n"/>
      <c r="C454" s="10" t="n"/>
      <c r="D454" s="10" t="n"/>
      <c r="E454" s="10" t="n"/>
      <c r="F454" s="24" t="n"/>
      <c r="G454" s="10" t="n"/>
      <c r="H454" s="10" t="n"/>
      <c r="I454" s="11">
        <f>IF(AND(A454="",B454=""),"",IF(B454&lt;&gt;"",IFERROR(INDEX(TArea,MATCH(B454,TName,0))&amp;"",D454&amp;""),D454&amp;""))</f>
        <v/>
      </c>
      <c r="J454" s="11">
        <f>IF(AND(A454="",B454=""),"",IF(B454&lt;&gt;"",IFERROR(INDEX(TAsset,MATCH(B454,TName,0))&amp;"",E454&amp;""),E454&amp;""))</f>
        <v/>
      </c>
      <c r="K454" s="28">
        <f>IF(AND(A454="",B454="",C454="",F454=""),"",IF(A454="","Add a date",IF(A454&gt;AsOf,"After as-of date: not counted yet",IF(AND(B454&lt;&gt;"",COUNTIF(TName,B454)=0),"Task not on Tasks sheet",""))))</f>
        <v/>
      </c>
    </row>
    <row r="455">
      <c r="A455" s="6" t="n"/>
      <c r="B455" s="10" t="n"/>
      <c r="C455" s="10" t="n"/>
      <c r="D455" s="10" t="n"/>
      <c r="E455" s="10" t="n"/>
      <c r="F455" s="24" t="n"/>
      <c r="G455" s="10" t="n"/>
      <c r="H455" s="10" t="n"/>
      <c r="I455" s="11">
        <f>IF(AND(A455="",B455=""),"",IF(B455&lt;&gt;"",IFERROR(INDEX(TArea,MATCH(B455,TName,0))&amp;"",D455&amp;""),D455&amp;""))</f>
        <v/>
      </c>
      <c r="J455" s="11">
        <f>IF(AND(A455="",B455=""),"",IF(B455&lt;&gt;"",IFERROR(INDEX(TAsset,MATCH(B455,TName,0))&amp;"",E455&amp;""),E455&amp;""))</f>
        <v/>
      </c>
      <c r="K455" s="28">
        <f>IF(AND(A455="",B455="",C455="",F455=""),"",IF(A455="","Add a date",IF(A455&gt;AsOf,"After as-of date: not counted yet",IF(AND(B455&lt;&gt;"",COUNTIF(TName,B455)=0),"Task not on Tasks sheet",""))))</f>
        <v/>
      </c>
    </row>
    <row r="456">
      <c r="A456" s="6" t="n"/>
      <c r="B456" s="10" t="n"/>
      <c r="C456" s="10" t="n"/>
      <c r="D456" s="10" t="n"/>
      <c r="E456" s="10" t="n"/>
      <c r="F456" s="24" t="n"/>
      <c r="G456" s="10" t="n"/>
      <c r="H456" s="10" t="n"/>
      <c r="I456" s="11">
        <f>IF(AND(A456="",B456=""),"",IF(B456&lt;&gt;"",IFERROR(INDEX(TArea,MATCH(B456,TName,0))&amp;"",D456&amp;""),D456&amp;""))</f>
        <v/>
      </c>
      <c r="J456" s="11">
        <f>IF(AND(A456="",B456=""),"",IF(B456&lt;&gt;"",IFERROR(INDEX(TAsset,MATCH(B456,TName,0))&amp;"",E456&amp;""),E456&amp;""))</f>
        <v/>
      </c>
      <c r="K456" s="28">
        <f>IF(AND(A456="",B456="",C456="",F456=""),"",IF(A456="","Add a date",IF(A456&gt;AsOf,"After as-of date: not counted yet",IF(AND(B456&lt;&gt;"",COUNTIF(TName,B456)=0),"Task not on Tasks sheet",""))))</f>
        <v/>
      </c>
    </row>
    <row r="457">
      <c r="A457" s="6" t="n"/>
      <c r="B457" s="10" t="n"/>
      <c r="C457" s="10" t="n"/>
      <c r="D457" s="10" t="n"/>
      <c r="E457" s="10" t="n"/>
      <c r="F457" s="24" t="n"/>
      <c r="G457" s="10" t="n"/>
      <c r="H457" s="10" t="n"/>
      <c r="I457" s="11">
        <f>IF(AND(A457="",B457=""),"",IF(B457&lt;&gt;"",IFERROR(INDEX(TArea,MATCH(B457,TName,0))&amp;"",D457&amp;""),D457&amp;""))</f>
        <v/>
      </c>
      <c r="J457" s="11">
        <f>IF(AND(A457="",B457=""),"",IF(B457&lt;&gt;"",IFERROR(INDEX(TAsset,MATCH(B457,TName,0))&amp;"",E457&amp;""),E457&amp;""))</f>
        <v/>
      </c>
      <c r="K457" s="28">
        <f>IF(AND(A457="",B457="",C457="",F457=""),"",IF(A457="","Add a date",IF(A457&gt;AsOf,"After as-of date: not counted yet",IF(AND(B457&lt;&gt;"",COUNTIF(TName,B457)=0),"Task not on Tasks sheet",""))))</f>
        <v/>
      </c>
    </row>
    <row r="458">
      <c r="A458" s="6" t="n"/>
      <c r="B458" s="10" t="n"/>
      <c r="C458" s="10" t="n"/>
      <c r="D458" s="10" t="n"/>
      <c r="E458" s="10" t="n"/>
      <c r="F458" s="24" t="n"/>
      <c r="G458" s="10" t="n"/>
      <c r="H458" s="10" t="n"/>
      <c r="I458" s="11">
        <f>IF(AND(A458="",B458=""),"",IF(B458&lt;&gt;"",IFERROR(INDEX(TArea,MATCH(B458,TName,0))&amp;"",D458&amp;""),D458&amp;""))</f>
        <v/>
      </c>
      <c r="J458" s="11">
        <f>IF(AND(A458="",B458=""),"",IF(B458&lt;&gt;"",IFERROR(INDEX(TAsset,MATCH(B458,TName,0))&amp;"",E458&amp;""),E458&amp;""))</f>
        <v/>
      </c>
      <c r="K458" s="28">
        <f>IF(AND(A458="",B458="",C458="",F458=""),"",IF(A458="","Add a date",IF(A458&gt;AsOf,"After as-of date: not counted yet",IF(AND(B458&lt;&gt;"",COUNTIF(TName,B458)=0),"Task not on Tasks sheet",""))))</f>
        <v/>
      </c>
    </row>
    <row r="459">
      <c r="A459" s="6" t="n"/>
      <c r="B459" s="10" t="n"/>
      <c r="C459" s="10" t="n"/>
      <c r="D459" s="10" t="n"/>
      <c r="E459" s="10" t="n"/>
      <c r="F459" s="24" t="n"/>
      <c r="G459" s="10" t="n"/>
      <c r="H459" s="10" t="n"/>
      <c r="I459" s="11">
        <f>IF(AND(A459="",B459=""),"",IF(B459&lt;&gt;"",IFERROR(INDEX(TArea,MATCH(B459,TName,0))&amp;"",D459&amp;""),D459&amp;""))</f>
        <v/>
      </c>
      <c r="J459" s="11">
        <f>IF(AND(A459="",B459=""),"",IF(B459&lt;&gt;"",IFERROR(INDEX(TAsset,MATCH(B459,TName,0))&amp;"",E459&amp;""),E459&amp;""))</f>
        <v/>
      </c>
      <c r="K459" s="28">
        <f>IF(AND(A459="",B459="",C459="",F459=""),"",IF(A459="","Add a date",IF(A459&gt;AsOf,"After as-of date: not counted yet",IF(AND(B459&lt;&gt;"",COUNTIF(TName,B459)=0),"Task not on Tasks sheet",""))))</f>
        <v/>
      </c>
    </row>
    <row r="460">
      <c r="A460" s="6" t="n"/>
      <c r="B460" s="10" t="n"/>
      <c r="C460" s="10" t="n"/>
      <c r="D460" s="10" t="n"/>
      <c r="E460" s="10" t="n"/>
      <c r="F460" s="24" t="n"/>
      <c r="G460" s="10" t="n"/>
      <c r="H460" s="10" t="n"/>
      <c r="I460" s="11">
        <f>IF(AND(A460="",B460=""),"",IF(B460&lt;&gt;"",IFERROR(INDEX(TArea,MATCH(B460,TName,0))&amp;"",D460&amp;""),D460&amp;""))</f>
        <v/>
      </c>
      <c r="J460" s="11">
        <f>IF(AND(A460="",B460=""),"",IF(B460&lt;&gt;"",IFERROR(INDEX(TAsset,MATCH(B460,TName,0))&amp;"",E460&amp;""),E460&amp;""))</f>
        <v/>
      </c>
      <c r="K460" s="28">
        <f>IF(AND(A460="",B460="",C460="",F460=""),"",IF(A460="","Add a date",IF(A460&gt;AsOf,"After as-of date: not counted yet",IF(AND(B460&lt;&gt;"",COUNTIF(TName,B460)=0),"Task not on Tasks sheet",""))))</f>
        <v/>
      </c>
    </row>
    <row r="461">
      <c r="A461" s="6" t="n"/>
      <c r="B461" s="10" t="n"/>
      <c r="C461" s="10" t="n"/>
      <c r="D461" s="10" t="n"/>
      <c r="E461" s="10" t="n"/>
      <c r="F461" s="24" t="n"/>
      <c r="G461" s="10" t="n"/>
      <c r="H461" s="10" t="n"/>
      <c r="I461" s="11">
        <f>IF(AND(A461="",B461=""),"",IF(B461&lt;&gt;"",IFERROR(INDEX(TArea,MATCH(B461,TName,0))&amp;"",D461&amp;""),D461&amp;""))</f>
        <v/>
      </c>
      <c r="J461" s="11">
        <f>IF(AND(A461="",B461=""),"",IF(B461&lt;&gt;"",IFERROR(INDEX(TAsset,MATCH(B461,TName,0))&amp;"",E461&amp;""),E461&amp;""))</f>
        <v/>
      </c>
      <c r="K461" s="28">
        <f>IF(AND(A461="",B461="",C461="",F461=""),"",IF(A461="","Add a date",IF(A461&gt;AsOf,"After as-of date: not counted yet",IF(AND(B461&lt;&gt;"",COUNTIF(TName,B461)=0),"Task not on Tasks sheet",""))))</f>
        <v/>
      </c>
    </row>
    <row r="462">
      <c r="A462" s="6" t="n"/>
      <c r="B462" s="10" t="n"/>
      <c r="C462" s="10" t="n"/>
      <c r="D462" s="10" t="n"/>
      <c r="E462" s="10" t="n"/>
      <c r="F462" s="24" t="n"/>
      <c r="G462" s="10" t="n"/>
      <c r="H462" s="10" t="n"/>
      <c r="I462" s="11">
        <f>IF(AND(A462="",B462=""),"",IF(B462&lt;&gt;"",IFERROR(INDEX(TArea,MATCH(B462,TName,0))&amp;"",D462&amp;""),D462&amp;""))</f>
        <v/>
      </c>
      <c r="J462" s="11">
        <f>IF(AND(A462="",B462=""),"",IF(B462&lt;&gt;"",IFERROR(INDEX(TAsset,MATCH(B462,TName,0))&amp;"",E462&amp;""),E462&amp;""))</f>
        <v/>
      </c>
      <c r="K462" s="28">
        <f>IF(AND(A462="",B462="",C462="",F462=""),"",IF(A462="","Add a date",IF(A462&gt;AsOf,"After as-of date: not counted yet",IF(AND(B462&lt;&gt;"",COUNTIF(TName,B462)=0),"Task not on Tasks sheet",""))))</f>
        <v/>
      </c>
    </row>
    <row r="463">
      <c r="A463" s="6" t="n"/>
      <c r="B463" s="10" t="n"/>
      <c r="C463" s="10" t="n"/>
      <c r="D463" s="10" t="n"/>
      <c r="E463" s="10" t="n"/>
      <c r="F463" s="24" t="n"/>
      <c r="G463" s="10" t="n"/>
      <c r="H463" s="10" t="n"/>
      <c r="I463" s="11">
        <f>IF(AND(A463="",B463=""),"",IF(B463&lt;&gt;"",IFERROR(INDEX(TArea,MATCH(B463,TName,0))&amp;"",D463&amp;""),D463&amp;""))</f>
        <v/>
      </c>
      <c r="J463" s="11">
        <f>IF(AND(A463="",B463=""),"",IF(B463&lt;&gt;"",IFERROR(INDEX(TAsset,MATCH(B463,TName,0))&amp;"",E463&amp;""),E463&amp;""))</f>
        <v/>
      </c>
      <c r="K463" s="28">
        <f>IF(AND(A463="",B463="",C463="",F463=""),"",IF(A463="","Add a date",IF(A463&gt;AsOf,"After as-of date: not counted yet",IF(AND(B463&lt;&gt;"",COUNTIF(TName,B463)=0),"Task not on Tasks sheet",""))))</f>
        <v/>
      </c>
    </row>
    <row r="464">
      <c r="A464" s="6" t="n"/>
      <c r="B464" s="10" t="n"/>
      <c r="C464" s="10" t="n"/>
      <c r="D464" s="10" t="n"/>
      <c r="E464" s="10" t="n"/>
      <c r="F464" s="24" t="n"/>
      <c r="G464" s="10" t="n"/>
      <c r="H464" s="10" t="n"/>
      <c r="I464" s="11">
        <f>IF(AND(A464="",B464=""),"",IF(B464&lt;&gt;"",IFERROR(INDEX(TArea,MATCH(B464,TName,0))&amp;"",D464&amp;""),D464&amp;""))</f>
        <v/>
      </c>
      <c r="J464" s="11">
        <f>IF(AND(A464="",B464=""),"",IF(B464&lt;&gt;"",IFERROR(INDEX(TAsset,MATCH(B464,TName,0))&amp;"",E464&amp;""),E464&amp;""))</f>
        <v/>
      </c>
      <c r="K464" s="28">
        <f>IF(AND(A464="",B464="",C464="",F464=""),"",IF(A464="","Add a date",IF(A464&gt;AsOf,"After as-of date: not counted yet",IF(AND(B464&lt;&gt;"",COUNTIF(TName,B464)=0),"Task not on Tasks sheet",""))))</f>
        <v/>
      </c>
    </row>
    <row r="465">
      <c r="A465" s="6" t="n"/>
      <c r="B465" s="10" t="n"/>
      <c r="C465" s="10" t="n"/>
      <c r="D465" s="10" t="n"/>
      <c r="E465" s="10" t="n"/>
      <c r="F465" s="24" t="n"/>
      <c r="G465" s="10" t="n"/>
      <c r="H465" s="10" t="n"/>
      <c r="I465" s="11">
        <f>IF(AND(A465="",B465=""),"",IF(B465&lt;&gt;"",IFERROR(INDEX(TArea,MATCH(B465,TName,0))&amp;"",D465&amp;""),D465&amp;""))</f>
        <v/>
      </c>
      <c r="J465" s="11">
        <f>IF(AND(A465="",B465=""),"",IF(B465&lt;&gt;"",IFERROR(INDEX(TAsset,MATCH(B465,TName,0))&amp;"",E465&amp;""),E465&amp;""))</f>
        <v/>
      </c>
      <c r="K465" s="28">
        <f>IF(AND(A465="",B465="",C465="",F465=""),"",IF(A465="","Add a date",IF(A465&gt;AsOf,"After as-of date: not counted yet",IF(AND(B465&lt;&gt;"",COUNTIF(TName,B465)=0),"Task not on Tasks sheet",""))))</f>
        <v/>
      </c>
    </row>
    <row r="466">
      <c r="A466" s="6" t="n"/>
      <c r="B466" s="10" t="n"/>
      <c r="C466" s="10" t="n"/>
      <c r="D466" s="10" t="n"/>
      <c r="E466" s="10" t="n"/>
      <c r="F466" s="24" t="n"/>
      <c r="G466" s="10" t="n"/>
      <c r="H466" s="10" t="n"/>
      <c r="I466" s="11">
        <f>IF(AND(A466="",B466=""),"",IF(B466&lt;&gt;"",IFERROR(INDEX(TArea,MATCH(B466,TName,0))&amp;"",D466&amp;""),D466&amp;""))</f>
        <v/>
      </c>
      <c r="J466" s="11">
        <f>IF(AND(A466="",B466=""),"",IF(B466&lt;&gt;"",IFERROR(INDEX(TAsset,MATCH(B466,TName,0))&amp;"",E466&amp;""),E466&amp;""))</f>
        <v/>
      </c>
      <c r="K466" s="28">
        <f>IF(AND(A466="",B466="",C466="",F466=""),"",IF(A466="","Add a date",IF(A466&gt;AsOf,"After as-of date: not counted yet",IF(AND(B466&lt;&gt;"",COUNTIF(TName,B466)=0),"Task not on Tasks sheet",""))))</f>
        <v/>
      </c>
    </row>
    <row r="467">
      <c r="A467" s="6" t="n"/>
      <c r="B467" s="10" t="n"/>
      <c r="C467" s="10" t="n"/>
      <c r="D467" s="10" t="n"/>
      <c r="E467" s="10" t="n"/>
      <c r="F467" s="24" t="n"/>
      <c r="G467" s="10" t="n"/>
      <c r="H467" s="10" t="n"/>
      <c r="I467" s="11">
        <f>IF(AND(A467="",B467=""),"",IF(B467&lt;&gt;"",IFERROR(INDEX(TArea,MATCH(B467,TName,0))&amp;"",D467&amp;""),D467&amp;""))</f>
        <v/>
      </c>
      <c r="J467" s="11">
        <f>IF(AND(A467="",B467=""),"",IF(B467&lt;&gt;"",IFERROR(INDEX(TAsset,MATCH(B467,TName,0))&amp;"",E467&amp;""),E467&amp;""))</f>
        <v/>
      </c>
      <c r="K467" s="28">
        <f>IF(AND(A467="",B467="",C467="",F467=""),"",IF(A467="","Add a date",IF(A467&gt;AsOf,"After as-of date: not counted yet",IF(AND(B467&lt;&gt;"",COUNTIF(TName,B467)=0),"Task not on Tasks sheet",""))))</f>
        <v/>
      </c>
    </row>
    <row r="468">
      <c r="A468" s="6" t="n"/>
      <c r="B468" s="10" t="n"/>
      <c r="C468" s="10" t="n"/>
      <c r="D468" s="10" t="n"/>
      <c r="E468" s="10" t="n"/>
      <c r="F468" s="24" t="n"/>
      <c r="G468" s="10" t="n"/>
      <c r="H468" s="10" t="n"/>
      <c r="I468" s="11">
        <f>IF(AND(A468="",B468=""),"",IF(B468&lt;&gt;"",IFERROR(INDEX(TArea,MATCH(B468,TName,0))&amp;"",D468&amp;""),D468&amp;""))</f>
        <v/>
      </c>
      <c r="J468" s="11">
        <f>IF(AND(A468="",B468=""),"",IF(B468&lt;&gt;"",IFERROR(INDEX(TAsset,MATCH(B468,TName,0))&amp;"",E468&amp;""),E468&amp;""))</f>
        <v/>
      </c>
      <c r="K468" s="28">
        <f>IF(AND(A468="",B468="",C468="",F468=""),"",IF(A468="","Add a date",IF(A468&gt;AsOf,"After as-of date: not counted yet",IF(AND(B468&lt;&gt;"",COUNTIF(TName,B468)=0),"Task not on Tasks sheet",""))))</f>
        <v/>
      </c>
    </row>
    <row r="469">
      <c r="A469" s="6" t="n"/>
      <c r="B469" s="10" t="n"/>
      <c r="C469" s="10" t="n"/>
      <c r="D469" s="10" t="n"/>
      <c r="E469" s="10" t="n"/>
      <c r="F469" s="24" t="n"/>
      <c r="G469" s="10" t="n"/>
      <c r="H469" s="10" t="n"/>
      <c r="I469" s="11">
        <f>IF(AND(A469="",B469=""),"",IF(B469&lt;&gt;"",IFERROR(INDEX(TArea,MATCH(B469,TName,0))&amp;"",D469&amp;""),D469&amp;""))</f>
        <v/>
      </c>
      <c r="J469" s="11">
        <f>IF(AND(A469="",B469=""),"",IF(B469&lt;&gt;"",IFERROR(INDEX(TAsset,MATCH(B469,TName,0))&amp;"",E469&amp;""),E469&amp;""))</f>
        <v/>
      </c>
      <c r="K469" s="28">
        <f>IF(AND(A469="",B469="",C469="",F469=""),"",IF(A469="","Add a date",IF(A469&gt;AsOf,"After as-of date: not counted yet",IF(AND(B469&lt;&gt;"",COUNTIF(TName,B469)=0),"Task not on Tasks sheet",""))))</f>
        <v/>
      </c>
    </row>
    <row r="470">
      <c r="A470" s="6" t="n"/>
      <c r="B470" s="10" t="n"/>
      <c r="C470" s="10" t="n"/>
      <c r="D470" s="10" t="n"/>
      <c r="E470" s="10" t="n"/>
      <c r="F470" s="24" t="n"/>
      <c r="G470" s="10" t="n"/>
      <c r="H470" s="10" t="n"/>
      <c r="I470" s="11">
        <f>IF(AND(A470="",B470=""),"",IF(B470&lt;&gt;"",IFERROR(INDEX(TArea,MATCH(B470,TName,0))&amp;"",D470&amp;""),D470&amp;""))</f>
        <v/>
      </c>
      <c r="J470" s="11">
        <f>IF(AND(A470="",B470=""),"",IF(B470&lt;&gt;"",IFERROR(INDEX(TAsset,MATCH(B470,TName,0))&amp;"",E470&amp;""),E470&amp;""))</f>
        <v/>
      </c>
      <c r="K470" s="28">
        <f>IF(AND(A470="",B470="",C470="",F470=""),"",IF(A470="","Add a date",IF(A470&gt;AsOf,"After as-of date: not counted yet",IF(AND(B470&lt;&gt;"",COUNTIF(TName,B470)=0),"Task not on Tasks sheet",""))))</f>
        <v/>
      </c>
    </row>
    <row r="471">
      <c r="A471" s="6" t="n"/>
      <c r="B471" s="10" t="n"/>
      <c r="C471" s="10" t="n"/>
      <c r="D471" s="10" t="n"/>
      <c r="E471" s="10" t="n"/>
      <c r="F471" s="24" t="n"/>
      <c r="G471" s="10" t="n"/>
      <c r="H471" s="10" t="n"/>
      <c r="I471" s="11">
        <f>IF(AND(A471="",B471=""),"",IF(B471&lt;&gt;"",IFERROR(INDEX(TArea,MATCH(B471,TName,0))&amp;"",D471&amp;""),D471&amp;""))</f>
        <v/>
      </c>
      <c r="J471" s="11">
        <f>IF(AND(A471="",B471=""),"",IF(B471&lt;&gt;"",IFERROR(INDEX(TAsset,MATCH(B471,TName,0))&amp;"",E471&amp;""),E471&amp;""))</f>
        <v/>
      </c>
      <c r="K471" s="28">
        <f>IF(AND(A471="",B471="",C471="",F471=""),"",IF(A471="","Add a date",IF(A471&gt;AsOf,"After as-of date: not counted yet",IF(AND(B471&lt;&gt;"",COUNTIF(TName,B471)=0),"Task not on Tasks sheet",""))))</f>
        <v/>
      </c>
    </row>
    <row r="472">
      <c r="A472" s="6" t="n"/>
      <c r="B472" s="10" t="n"/>
      <c r="C472" s="10" t="n"/>
      <c r="D472" s="10" t="n"/>
      <c r="E472" s="10" t="n"/>
      <c r="F472" s="24" t="n"/>
      <c r="G472" s="10" t="n"/>
      <c r="H472" s="10" t="n"/>
      <c r="I472" s="11">
        <f>IF(AND(A472="",B472=""),"",IF(B472&lt;&gt;"",IFERROR(INDEX(TArea,MATCH(B472,TName,0))&amp;"",D472&amp;""),D472&amp;""))</f>
        <v/>
      </c>
      <c r="J472" s="11">
        <f>IF(AND(A472="",B472=""),"",IF(B472&lt;&gt;"",IFERROR(INDEX(TAsset,MATCH(B472,TName,0))&amp;"",E472&amp;""),E472&amp;""))</f>
        <v/>
      </c>
      <c r="K472" s="28">
        <f>IF(AND(A472="",B472="",C472="",F472=""),"",IF(A472="","Add a date",IF(A472&gt;AsOf,"After as-of date: not counted yet",IF(AND(B472&lt;&gt;"",COUNTIF(TName,B472)=0),"Task not on Tasks sheet",""))))</f>
        <v/>
      </c>
    </row>
    <row r="473">
      <c r="A473" s="6" t="n"/>
      <c r="B473" s="10" t="n"/>
      <c r="C473" s="10" t="n"/>
      <c r="D473" s="10" t="n"/>
      <c r="E473" s="10" t="n"/>
      <c r="F473" s="24" t="n"/>
      <c r="G473" s="10" t="n"/>
      <c r="H473" s="10" t="n"/>
      <c r="I473" s="11">
        <f>IF(AND(A473="",B473=""),"",IF(B473&lt;&gt;"",IFERROR(INDEX(TArea,MATCH(B473,TName,0))&amp;"",D473&amp;""),D473&amp;""))</f>
        <v/>
      </c>
      <c r="J473" s="11">
        <f>IF(AND(A473="",B473=""),"",IF(B473&lt;&gt;"",IFERROR(INDEX(TAsset,MATCH(B473,TName,0))&amp;"",E473&amp;""),E473&amp;""))</f>
        <v/>
      </c>
      <c r="K473" s="28">
        <f>IF(AND(A473="",B473="",C473="",F473=""),"",IF(A473="","Add a date",IF(A473&gt;AsOf,"After as-of date: not counted yet",IF(AND(B473&lt;&gt;"",COUNTIF(TName,B473)=0),"Task not on Tasks sheet",""))))</f>
        <v/>
      </c>
    </row>
    <row r="474">
      <c r="A474" s="6" t="n"/>
      <c r="B474" s="10" t="n"/>
      <c r="C474" s="10" t="n"/>
      <c r="D474" s="10" t="n"/>
      <c r="E474" s="10" t="n"/>
      <c r="F474" s="24" t="n"/>
      <c r="G474" s="10" t="n"/>
      <c r="H474" s="10" t="n"/>
      <c r="I474" s="11">
        <f>IF(AND(A474="",B474=""),"",IF(B474&lt;&gt;"",IFERROR(INDEX(TArea,MATCH(B474,TName,0))&amp;"",D474&amp;""),D474&amp;""))</f>
        <v/>
      </c>
      <c r="J474" s="11">
        <f>IF(AND(A474="",B474=""),"",IF(B474&lt;&gt;"",IFERROR(INDEX(TAsset,MATCH(B474,TName,0))&amp;"",E474&amp;""),E474&amp;""))</f>
        <v/>
      </c>
      <c r="K474" s="28">
        <f>IF(AND(A474="",B474="",C474="",F474=""),"",IF(A474="","Add a date",IF(A474&gt;AsOf,"After as-of date: not counted yet",IF(AND(B474&lt;&gt;"",COUNTIF(TName,B474)=0),"Task not on Tasks sheet",""))))</f>
        <v/>
      </c>
    </row>
    <row r="475">
      <c r="A475" s="6" t="n"/>
      <c r="B475" s="10" t="n"/>
      <c r="C475" s="10" t="n"/>
      <c r="D475" s="10" t="n"/>
      <c r="E475" s="10" t="n"/>
      <c r="F475" s="24" t="n"/>
      <c r="G475" s="10" t="n"/>
      <c r="H475" s="10" t="n"/>
      <c r="I475" s="11">
        <f>IF(AND(A475="",B475=""),"",IF(B475&lt;&gt;"",IFERROR(INDEX(TArea,MATCH(B475,TName,0))&amp;"",D475&amp;""),D475&amp;""))</f>
        <v/>
      </c>
      <c r="J475" s="11">
        <f>IF(AND(A475="",B475=""),"",IF(B475&lt;&gt;"",IFERROR(INDEX(TAsset,MATCH(B475,TName,0))&amp;"",E475&amp;""),E475&amp;""))</f>
        <v/>
      </c>
      <c r="K475" s="28">
        <f>IF(AND(A475="",B475="",C475="",F475=""),"",IF(A475="","Add a date",IF(A475&gt;AsOf,"After as-of date: not counted yet",IF(AND(B475&lt;&gt;"",COUNTIF(TName,B475)=0),"Task not on Tasks sheet",""))))</f>
        <v/>
      </c>
    </row>
    <row r="476">
      <c r="A476" s="6" t="n"/>
      <c r="B476" s="10" t="n"/>
      <c r="C476" s="10" t="n"/>
      <c r="D476" s="10" t="n"/>
      <c r="E476" s="10" t="n"/>
      <c r="F476" s="24" t="n"/>
      <c r="G476" s="10" t="n"/>
      <c r="H476" s="10" t="n"/>
      <c r="I476" s="11">
        <f>IF(AND(A476="",B476=""),"",IF(B476&lt;&gt;"",IFERROR(INDEX(TArea,MATCH(B476,TName,0))&amp;"",D476&amp;""),D476&amp;""))</f>
        <v/>
      </c>
      <c r="J476" s="11">
        <f>IF(AND(A476="",B476=""),"",IF(B476&lt;&gt;"",IFERROR(INDEX(TAsset,MATCH(B476,TName,0))&amp;"",E476&amp;""),E476&amp;""))</f>
        <v/>
      </c>
      <c r="K476" s="28">
        <f>IF(AND(A476="",B476="",C476="",F476=""),"",IF(A476="","Add a date",IF(A476&gt;AsOf,"After as-of date: not counted yet",IF(AND(B476&lt;&gt;"",COUNTIF(TName,B476)=0),"Task not on Tasks sheet",""))))</f>
        <v/>
      </c>
    </row>
    <row r="477">
      <c r="A477" s="6" t="n"/>
      <c r="B477" s="10" t="n"/>
      <c r="C477" s="10" t="n"/>
      <c r="D477" s="10" t="n"/>
      <c r="E477" s="10" t="n"/>
      <c r="F477" s="24" t="n"/>
      <c r="G477" s="10" t="n"/>
      <c r="H477" s="10" t="n"/>
      <c r="I477" s="11">
        <f>IF(AND(A477="",B477=""),"",IF(B477&lt;&gt;"",IFERROR(INDEX(TArea,MATCH(B477,TName,0))&amp;"",D477&amp;""),D477&amp;""))</f>
        <v/>
      </c>
      <c r="J477" s="11">
        <f>IF(AND(A477="",B477=""),"",IF(B477&lt;&gt;"",IFERROR(INDEX(TAsset,MATCH(B477,TName,0))&amp;"",E477&amp;""),E477&amp;""))</f>
        <v/>
      </c>
      <c r="K477" s="28">
        <f>IF(AND(A477="",B477="",C477="",F477=""),"",IF(A477="","Add a date",IF(A477&gt;AsOf,"After as-of date: not counted yet",IF(AND(B477&lt;&gt;"",COUNTIF(TName,B477)=0),"Task not on Tasks sheet",""))))</f>
        <v/>
      </c>
    </row>
    <row r="478">
      <c r="A478" s="6" t="n"/>
      <c r="B478" s="10" t="n"/>
      <c r="C478" s="10" t="n"/>
      <c r="D478" s="10" t="n"/>
      <c r="E478" s="10" t="n"/>
      <c r="F478" s="24" t="n"/>
      <c r="G478" s="10" t="n"/>
      <c r="H478" s="10" t="n"/>
      <c r="I478" s="11">
        <f>IF(AND(A478="",B478=""),"",IF(B478&lt;&gt;"",IFERROR(INDEX(TArea,MATCH(B478,TName,0))&amp;"",D478&amp;""),D478&amp;""))</f>
        <v/>
      </c>
      <c r="J478" s="11">
        <f>IF(AND(A478="",B478=""),"",IF(B478&lt;&gt;"",IFERROR(INDEX(TAsset,MATCH(B478,TName,0))&amp;"",E478&amp;""),E478&amp;""))</f>
        <v/>
      </c>
      <c r="K478" s="28">
        <f>IF(AND(A478="",B478="",C478="",F478=""),"",IF(A478="","Add a date",IF(A478&gt;AsOf,"After as-of date: not counted yet",IF(AND(B478&lt;&gt;"",COUNTIF(TName,B478)=0),"Task not on Tasks sheet",""))))</f>
        <v/>
      </c>
    </row>
    <row r="479">
      <c r="A479" s="6" t="n"/>
      <c r="B479" s="10" t="n"/>
      <c r="C479" s="10" t="n"/>
      <c r="D479" s="10" t="n"/>
      <c r="E479" s="10" t="n"/>
      <c r="F479" s="24" t="n"/>
      <c r="G479" s="10" t="n"/>
      <c r="H479" s="10" t="n"/>
      <c r="I479" s="11">
        <f>IF(AND(A479="",B479=""),"",IF(B479&lt;&gt;"",IFERROR(INDEX(TArea,MATCH(B479,TName,0))&amp;"",D479&amp;""),D479&amp;""))</f>
        <v/>
      </c>
      <c r="J479" s="11">
        <f>IF(AND(A479="",B479=""),"",IF(B479&lt;&gt;"",IFERROR(INDEX(TAsset,MATCH(B479,TName,0))&amp;"",E479&amp;""),E479&amp;""))</f>
        <v/>
      </c>
      <c r="K479" s="28">
        <f>IF(AND(A479="",B479="",C479="",F479=""),"",IF(A479="","Add a date",IF(A479&gt;AsOf,"After as-of date: not counted yet",IF(AND(B479&lt;&gt;"",COUNTIF(TName,B479)=0),"Task not on Tasks sheet",""))))</f>
        <v/>
      </c>
    </row>
    <row r="480">
      <c r="A480" s="6" t="n"/>
      <c r="B480" s="10" t="n"/>
      <c r="C480" s="10" t="n"/>
      <c r="D480" s="10" t="n"/>
      <c r="E480" s="10" t="n"/>
      <c r="F480" s="24" t="n"/>
      <c r="G480" s="10" t="n"/>
      <c r="H480" s="10" t="n"/>
      <c r="I480" s="11">
        <f>IF(AND(A480="",B480=""),"",IF(B480&lt;&gt;"",IFERROR(INDEX(TArea,MATCH(B480,TName,0))&amp;"",D480&amp;""),D480&amp;""))</f>
        <v/>
      </c>
      <c r="J480" s="11">
        <f>IF(AND(A480="",B480=""),"",IF(B480&lt;&gt;"",IFERROR(INDEX(TAsset,MATCH(B480,TName,0))&amp;"",E480&amp;""),E480&amp;""))</f>
        <v/>
      </c>
      <c r="K480" s="28">
        <f>IF(AND(A480="",B480="",C480="",F480=""),"",IF(A480="","Add a date",IF(A480&gt;AsOf,"After as-of date: not counted yet",IF(AND(B480&lt;&gt;"",COUNTIF(TName,B480)=0),"Task not on Tasks sheet",""))))</f>
        <v/>
      </c>
    </row>
    <row r="481">
      <c r="A481" s="6" t="n"/>
      <c r="B481" s="10" t="n"/>
      <c r="C481" s="10" t="n"/>
      <c r="D481" s="10" t="n"/>
      <c r="E481" s="10" t="n"/>
      <c r="F481" s="24" t="n"/>
      <c r="G481" s="10" t="n"/>
      <c r="H481" s="10" t="n"/>
      <c r="I481" s="11">
        <f>IF(AND(A481="",B481=""),"",IF(B481&lt;&gt;"",IFERROR(INDEX(TArea,MATCH(B481,TName,0))&amp;"",D481&amp;""),D481&amp;""))</f>
        <v/>
      </c>
      <c r="J481" s="11">
        <f>IF(AND(A481="",B481=""),"",IF(B481&lt;&gt;"",IFERROR(INDEX(TAsset,MATCH(B481,TName,0))&amp;"",E481&amp;""),E481&amp;""))</f>
        <v/>
      </c>
      <c r="K481" s="28">
        <f>IF(AND(A481="",B481="",C481="",F481=""),"",IF(A481="","Add a date",IF(A481&gt;AsOf,"After as-of date: not counted yet",IF(AND(B481&lt;&gt;"",COUNTIF(TName,B481)=0),"Task not on Tasks sheet",""))))</f>
        <v/>
      </c>
    </row>
    <row r="482">
      <c r="A482" s="6" t="n"/>
      <c r="B482" s="10" t="n"/>
      <c r="C482" s="10" t="n"/>
      <c r="D482" s="10" t="n"/>
      <c r="E482" s="10" t="n"/>
      <c r="F482" s="24" t="n"/>
      <c r="G482" s="10" t="n"/>
      <c r="H482" s="10" t="n"/>
      <c r="I482" s="11">
        <f>IF(AND(A482="",B482=""),"",IF(B482&lt;&gt;"",IFERROR(INDEX(TArea,MATCH(B482,TName,0))&amp;"",D482&amp;""),D482&amp;""))</f>
        <v/>
      </c>
      <c r="J482" s="11">
        <f>IF(AND(A482="",B482=""),"",IF(B482&lt;&gt;"",IFERROR(INDEX(TAsset,MATCH(B482,TName,0))&amp;"",E482&amp;""),E482&amp;""))</f>
        <v/>
      </c>
      <c r="K482" s="28">
        <f>IF(AND(A482="",B482="",C482="",F482=""),"",IF(A482="","Add a date",IF(A482&gt;AsOf,"After as-of date: not counted yet",IF(AND(B482&lt;&gt;"",COUNTIF(TName,B482)=0),"Task not on Tasks sheet",""))))</f>
        <v/>
      </c>
    </row>
    <row r="483">
      <c r="A483" s="6" t="n"/>
      <c r="B483" s="10" t="n"/>
      <c r="C483" s="10" t="n"/>
      <c r="D483" s="10" t="n"/>
      <c r="E483" s="10" t="n"/>
      <c r="F483" s="24" t="n"/>
      <c r="G483" s="10" t="n"/>
      <c r="H483" s="10" t="n"/>
      <c r="I483" s="11">
        <f>IF(AND(A483="",B483=""),"",IF(B483&lt;&gt;"",IFERROR(INDEX(TArea,MATCH(B483,TName,0))&amp;"",D483&amp;""),D483&amp;""))</f>
        <v/>
      </c>
      <c r="J483" s="11">
        <f>IF(AND(A483="",B483=""),"",IF(B483&lt;&gt;"",IFERROR(INDEX(TAsset,MATCH(B483,TName,0))&amp;"",E483&amp;""),E483&amp;""))</f>
        <v/>
      </c>
      <c r="K483" s="28">
        <f>IF(AND(A483="",B483="",C483="",F483=""),"",IF(A483="","Add a date",IF(A483&gt;AsOf,"After as-of date: not counted yet",IF(AND(B483&lt;&gt;"",COUNTIF(TName,B483)=0),"Task not on Tasks sheet",""))))</f>
        <v/>
      </c>
    </row>
    <row r="484">
      <c r="A484" s="6" t="n"/>
      <c r="B484" s="10" t="n"/>
      <c r="C484" s="10" t="n"/>
      <c r="D484" s="10" t="n"/>
      <c r="E484" s="10" t="n"/>
      <c r="F484" s="24" t="n"/>
      <c r="G484" s="10" t="n"/>
      <c r="H484" s="10" t="n"/>
      <c r="I484" s="11">
        <f>IF(AND(A484="",B484=""),"",IF(B484&lt;&gt;"",IFERROR(INDEX(TArea,MATCH(B484,TName,0))&amp;"",D484&amp;""),D484&amp;""))</f>
        <v/>
      </c>
      <c r="J484" s="11">
        <f>IF(AND(A484="",B484=""),"",IF(B484&lt;&gt;"",IFERROR(INDEX(TAsset,MATCH(B484,TName,0))&amp;"",E484&amp;""),E484&amp;""))</f>
        <v/>
      </c>
      <c r="K484" s="28">
        <f>IF(AND(A484="",B484="",C484="",F484=""),"",IF(A484="","Add a date",IF(A484&gt;AsOf,"After as-of date: not counted yet",IF(AND(B484&lt;&gt;"",COUNTIF(TName,B484)=0),"Task not on Tasks sheet",""))))</f>
        <v/>
      </c>
    </row>
    <row r="485">
      <c r="A485" s="6" t="n"/>
      <c r="B485" s="10" t="n"/>
      <c r="C485" s="10" t="n"/>
      <c r="D485" s="10" t="n"/>
      <c r="E485" s="10" t="n"/>
      <c r="F485" s="24" t="n"/>
      <c r="G485" s="10" t="n"/>
      <c r="H485" s="10" t="n"/>
      <c r="I485" s="11">
        <f>IF(AND(A485="",B485=""),"",IF(B485&lt;&gt;"",IFERROR(INDEX(TArea,MATCH(B485,TName,0))&amp;"",D485&amp;""),D485&amp;""))</f>
        <v/>
      </c>
      <c r="J485" s="11">
        <f>IF(AND(A485="",B485=""),"",IF(B485&lt;&gt;"",IFERROR(INDEX(TAsset,MATCH(B485,TName,0))&amp;"",E485&amp;""),E485&amp;""))</f>
        <v/>
      </c>
      <c r="K485" s="28">
        <f>IF(AND(A485="",B485="",C485="",F485=""),"",IF(A485="","Add a date",IF(A485&gt;AsOf,"After as-of date: not counted yet",IF(AND(B485&lt;&gt;"",COUNTIF(TName,B485)=0),"Task not on Tasks sheet",""))))</f>
        <v/>
      </c>
    </row>
    <row r="486">
      <c r="A486" s="6" t="n"/>
      <c r="B486" s="10" t="n"/>
      <c r="C486" s="10" t="n"/>
      <c r="D486" s="10" t="n"/>
      <c r="E486" s="10" t="n"/>
      <c r="F486" s="24" t="n"/>
      <c r="G486" s="10" t="n"/>
      <c r="H486" s="10" t="n"/>
      <c r="I486" s="11">
        <f>IF(AND(A486="",B486=""),"",IF(B486&lt;&gt;"",IFERROR(INDEX(TArea,MATCH(B486,TName,0))&amp;"",D486&amp;""),D486&amp;""))</f>
        <v/>
      </c>
      <c r="J486" s="11">
        <f>IF(AND(A486="",B486=""),"",IF(B486&lt;&gt;"",IFERROR(INDEX(TAsset,MATCH(B486,TName,0))&amp;"",E486&amp;""),E486&amp;""))</f>
        <v/>
      </c>
      <c r="K486" s="28">
        <f>IF(AND(A486="",B486="",C486="",F486=""),"",IF(A486="","Add a date",IF(A486&gt;AsOf,"After as-of date: not counted yet",IF(AND(B486&lt;&gt;"",COUNTIF(TName,B486)=0),"Task not on Tasks sheet",""))))</f>
        <v/>
      </c>
    </row>
    <row r="487">
      <c r="A487" s="6" t="n"/>
      <c r="B487" s="10" t="n"/>
      <c r="C487" s="10" t="n"/>
      <c r="D487" s="10" t="n"/>
      <c r="E487" s="10" t="n"/>
      <c r="F487" s="24" t="n"/>
      <c r="G487" s="10" t="n"/>
      <c r="H487" s="10" t="n"/>
      <c r="I487" s="11">
        <f>IF(AND(A487="",B487=""),"",IF(B487&lt;&gt;"",IFERROR(INDEX(TArea,MATCH(B487,TName,0))&amp;"",D487&amp;""),D487&amp;""))</f>
        <v/>
      </c>
      <c r="J487" s="11">
        <f>IF(AND(A487="",B487=""),"",IF(B487&lt;&gt;"",IFERROR(INDEX(TAsset,MATCH(B487,TName,0))&amp;"",E487&amp;""),E487&amp;""))</f>
        <v/>
      </c>
      <c r="K487" s="28">
        <f>IF(AND(A487="",B487="",C487="",F487=""),"",IF(A487="","Add a date",IF(A487&gt;AsOf,"After as-of date: not counted yet",IF(AND(B487&lt;&gt;"",COUNTIF(TName,B487)=0),"Task not on Tasks sheet",""))))</f>
        <v/>
      </c>
    </row>
    <row r="488">
      <c r="A488" s="6" t="n"/>
      <c r="B488" s="10" t="n"/>
      <c r="C488" s="10" t="n"/>
      <c r="D488" s="10" t="n"/>
      <c r="E488" s="10" t="n"/>
      <c r="F488" s="24" t="n"/>
      <c r="G488" s="10" t="n"/>
      <c r="H488" s="10" t="n"/>
      <c r="I488" s="11">
        <f>IF(AND(A488="",B488=""),"",IF(B488&lt;&gt;"",IFERROR(INDEX(TArea,MATCH(B488,TName,0))&amp;"",D488&amp;""),D488&amp;""))</f>
        <v/>
      </c>
      <c r="J488" s="11">
        <f>IF(AND(A488="",B488=""),"",IF(B488&lt;&gt;"",IFERROR(INDEX(TAsset,MATCH(B488,TName,0))&amp;"",E488&amp;""),E488&amp;""))</f>
        <v/>
      </c>
      <c r="K488" s="28">
        <f>IF(AND(A488="",B488="",C488="",F488=""),"",IF(A488="","Add a date",IF(A488&gt;AsOf,"After as-of date: not counted yet",IF(AND(B488&lt;&gt;"",COUNTIF(TName,B488)=0),"Task not on Tasks sheet",""))))</f>
        <v/>
      </c>
    </row>
    <row r="489">
      <c r="A489" s="6" t="n"/>
      <c r="B489" s="10" t="n"/>
      <c r="C489" s="10" t="n"/>
      <c r="D489" s="10" t="n"/>
      <c r="E489" s="10" t="n"/>
      <c r="F489" s="24" t="n"/>
      <c r="G489" s="10" t="n"/>
      <c r="H489" s="10" t="n"/>
      <c r="I489" s="11">
        <f>IF(AND(A489="",B489=""),"",IF(B489&lt;&gt;"",IFERROR(INDEX(TArea,MATCH(B489,TName,0))&amp;"",D489&amp;""),D489&amp;""))</f>
        <v/>
      </c>
      <c r="J489" s="11">
        <f>IF(AND(A489="",B489=""),"",IF(B489&lt;&gt;"",IFERROR(INDEX(TAsset,MATCH(B489,TName,0))&amp;"",E489&amp;""),E489&amp;""))</f>
        <v/>
      </c>
      <c r="K489" s="28">
        <f>IF(AND(A489="",B489="",C489="",F489=""),"",IF(A489="","Add a date",IF(A489&gt;AsOf,"After as-of date: not counted yet",IF(AND(B489&lt;&gt;"",COUNTIF(TName,B489)=0),"Task not on Tasks sheet",""))))</f>
        <v/>
      </c>
    </row>
    <row r="490">
      <c r="A490" s="6" t="n"/>
      <c r="B490" s="10" t="n"/>
      <c r="C490" s="10" t="n"/>
      <c r="D490" s="10" t="n"/>
      <c r="E490" s="10" t="n"/>
      <c r="F490" s="24" t="n"/>
      <c r="G490" s="10" t="n"/>
      <c r="H490" s="10" t="n"/>
      <c r="I490" s="11">
        <f>IF(AND(A490="",B490=""),"",IF(B490&lt;&gt;"",IFERROR(INDEX(TArea,MATCH(B490,TName,0))&amp;"",D490&amp;""),D490&amp;""))</f>
        <v/>
      </c>
      <c r="J490" s="11">
        <f>IF(AND(A490="",B490=""),"",IF(B490&lt;&gt;"",IFERROR(INDEX(TAsset,MATCH(B490,TName,0))&amp;"",E490&amp;""),E490&amp;""))</f>
        <v/>
      </c>
      <c r="K490" s="28">
        <f>IF(AND(A490="",B490="",C490="",F490=""),"",IF(A490="","Add a date",IF(A490&gt;AsOf,"After as-of date: not counted yet",IF(AND(B490&lt;&gt;"",COUNTIF(TName,B490)=0),"Task not on Tasks sheet",""))))</f>
        <v/>
      </c>
    </row>
    <row r="491">
      <c r="A491" s="6" t="n"/>
      <c r="B491" s="10" t="n"/>
      <c r="C491" s="10" t="n"/>
      <c r="D491" s="10" t="n"/>
      <c r="E491" s="10" t="n"/>
      <c r="F491" s="24" t="n"/>
      <c r="G491" s="10" t="n"/>
      <c r="H491" s="10" t="n"/>
      <c r="I491" s="11">
        <f>IF(AND(A491="",B491=""),"",IF(B491&lt;&gt;"",IFERROR(INDEX(TArea,MATCH(B491,TName,0))&amp;"",D491&amp;""),D491&amp;""))</f>
        <v/>
      </c>
      <c r="J491" s="11">
        <f>IF(AND(A491="",B491=""),"",IF(B491&lt;&gt;"",IFERROR(INDEX(TAsset,MATCH(B491,TName,0))&amp;"",E491&amp;""),E491&amp;""))</f>
        <v/>
      </c>
      <c r="K491" s="28">
        <f>IF(AND(A491="",B491="",C491="",F491=""),"",IF(A491="","Add a date",IF(A491&gt;AsOf,"After as-of date: not counted yet",IF(AND(B491&lt;&gt;"",COUNTIF(TName,B491)=0),"Task not on Tasks sheet",""))))</f>
        <v/>
      </c>
    </row>
    <row r="492">
      <c r="A492" s="6" t="n"/>
      <c r="B492" s="10" t="n"/>
      <c r="C492" s="10" t="n"/>
      <c r="D492" s="10" t="n"/>
      <c r="E492" s="10" t="n"/>
      <c r="F492" s="24" t="n"/>
      <c r="G492" s="10" t="n"/>
      <c r="H492" s="10" t="n"/>
      <c r="I492" s="11">
        <f>IF(AND(A492="",B492=""),"",IF(B492&lt;&gt;"",IFERROR(INDEX(TArea,MATCH(B492,TName,0))&amp;"",D492&amp;""),D492&amp;""))</f>
        <v/>
      </c>
      <c r="J492" s="11">
        <f>IF(AND(A492="",B492=""),"",IF(B492&lt;&gt;"",IFERROR(INDEX(TAsset,MATCH(B492,TName,0))&amp;"",E492&amp;""),E492&amp;""))</f>
        <v/>
      </c>
      <c r="K492" s="28">
        <f>IF(AND(A492="",B492="",C492="",F492=""),"",IF(A492="","Add a date",IF(A492&gt;AsOf,"After as-of date: not counted yet",IF(AND(B492&lt;&gt;"",COUNTIF(TName,B492)=0),"Task not on Tasks sheet",""))))</f>
        <v/>
      </c>
    </row>
    <row r="493">
      <c r="A493" s="6" t="n"/>
      <c r="B493" s="10" t="n"/>
      <c r="C493" s="10" t="n"/>
      <c r="D493" s="10" t="n"/>
      <c r="E493" s="10" t="n"/>
      <c r="F493" s="24" t="n"/>
      <c r="G493" s="10" t="n"/>
      <c r="H493" s="10" t="n"/>
      <c r="I493" s="11">
        <f>IF(AND(A493="",B493=""),"",IF(B493&lt;&gt;"",IFERROR(INDEX(TArea,MATCH(B493,TName,0))&amp;"",D493&amp;""),D493&amp;""))</f>
        <v/>
      </c>
      <c r="J493" s="11">
        <f>IF(AND(A493="",B493=""),"",IF(B493&lt;&gt;"",IFERROR(INDEX(TAsset,MATCH(B493,TName,0))&amp;"",E493&amp;""),E493&amp;""))</f>
        <v/>
      </c>
      <c r="K493" s="28">
        <f>IF(AND(A493="",B493="",C493="",F493=""),"",IF(A493="","Add a date",IF(A493&gt;AsOf,"After as-of date: not counted yet",IF(AND(B493&lt;&gt;"",COUNTIF(TName,B493)=0),"Task not on Tasks sheet",""))))</f>
        <v/>
      </c>
    </row>
    <row r="494">
      <c r="A494" s="6" t="n"/>
      <c r="B494" s="10" t="n"/>
      <c r="C494" s="10" t="n"/>
      <c r="D494" s="10" t="n"/>
      <c r="E494" s="10" t="n"/>
      <c r="F494" s="24" t="n"/>
      <c r="G494" s="10" t="n"/>
      <c r="H494" s="10" t="n"/>
      <c r="I494" s="11">
        <f>IF(AND(A494="",B494=""),"",IF(B494&lt;&gt;"",IFERROR(INDEX(TArea,MATCH(B494,TName,0))&amp;"",D494&amp;""),D494&amp;""))</f>
        <v/>
      </c>
      <c r="J494" s="11">
        <f>IF(AND(A494="",B494=""),"",IF(B494&lt;&gt;"",IFERROR(INDEX(TAsset,MATCH(B494,TName,0))&amp;"",E494&amp;""),E494&amp;""))</f>
        <v/>
      </c>
      <c r="K494" s="28">
        <f>IF(AND(A494="",B494="",C494="",F494=""),"",IF(A494="","Add a date",IF(A494&gt;AsOf,"After as-of date: not counted yet",IF(AND(B494&lt;&gt;"",COUNTIF(TName,B494)=0),"Task not on Tasks sheet",""))))</f>
        <v/>
      </c>
    </row>
    <row r="495">
      <c r="A495" s="6" t="n"/>
      <c r="B495" s="10" t="n"/>
      <c r="C495" s="10" t="n"/>
      <c r="D495" s="10" t="n"/>
      <c r="E495" s="10" t="n"/>
      <c r="F495" s="24" t="n"/>
      <c r="G495" s="10" t="n"/>
      <c r="H495" s="10" t="n"/>
      <c r="I495" s="11">
        <f>IF(AND(A495="",B495=""),"",IF(B495&lt;&gt;"",IFERROR(INDEX(TArea,MATCH(B495,TName,0))&amp;"",D495&amp;""),D495&amp;""))</f>
        <v/>
      </c>
      <c r="J495" s="11">
        <f>IF(AND(A495="",B495=""),"",IF(B495&lt;&gt;"",IFERROR(INDEX(TAsset,MATCH(B495,TName,0))&amp;"",E495&amp;""),E495&amp;""))</f>
        <v/>
      </c>
      <c r="K495" s="28">
        <f>IF(AND(A495="",B495="",C495="",F495=""),"",IF(A495="","Add a date",IF(A495&gt;AsOf,"After as-of date: not counted yet",IF(AND(B495&lt;&gt;"",COUNTIF(TName,B495)=0),"Task not on Tasks sheet",""))))</f>
        <v/>
      </c>
    </row>
    <row r="496">
      <c r="A496" s="6" t="n"/>
      <c r="B496" s="10" t="n"/>
      <c r="C496" s="10" t="n"/>
      <c r="D496" s="10" t="n"/>
      <c r="E496" s="10" t="n"/>
      <c r="F496" s="24" t="n"/>
      <c r="G496" s="10" t="n"/>
      <c r="H496" s="10" t="n"/>
      <c r="I496" s="11">
        <f>IF(AND(A496="",B496=""),"",IF(B496&lt;&gt;"",IFERROR(INDEX(TArea,MATCH(B496,TName,0))&amp;"",D496&amp;""),D496&amp;""))</f>
        <v/>
      </c>
      <c r="J496" s="11">
        <f>IF(AND(A496="",B496=""),"",IF(B496&lt;&gt;"",IFERROR(INDEX(TAsset,MATCH(B496,TName,0))&amp;"",E496&amp;""),E496&amp;""))</f>
        <v/>
      </c>
      <c r="K496" s="28">
        <f>IF(AND(A496="",B496="",C496="",F496=""),"",IF(A496="","Add a date",IF(A496&gt;AsOf,"After as-of date: not counted yet",IF(AND(B496&lt;&gt;"",COUNTIF(TName,B496)=0),"Task not on Tasks sheet",""))))</f>
        <v/>
      </c>
    </row>
    <row r="497">
      <c r="A497" s="6" t="n"/>
      <c r="B497" s="10" t="n"/>
      <c r="C497" s="10" t="n"/>
      <c r="D497" s="10" t="n"/>
      <c r="E497" s="10" t="n"/>
      <c r="F497" s="24" t="n"/>
      <c r="G497" s="10" t="n"/>
      <c r="H497" s="10" t="n"/>
      <c r="I497" s="11">
        <f>IF(AND(A497="",B497=""),"",IF(B497&lt;&gt;"",IFERROR(INDEX(TArea,MATCH(B497,TName,0))&amp;"",D497&amp;""),D497&amp;""))</f>
        <v/>
      </c>
      <c r="J497" s="11">
        <f>IF(AND(A497="",B497=""),"",IF(B497&lt;&gt;"",IFERROR(INDEX(TAsset,MATCH(B497,TName,0))&amp;"",E497&amp;""),E497&amp;""))</f>
        <v/>
      </c>
      <c r="K497" s="28">
        <f>IF(AND(A497="",B497="",C497="",F497=""),"",IF(A497="","Add a date",IF(A497&gt;AsOf,"After as-of date: not counted yet",IF(AND(B497&lt;&gt;"",COUNTIF(TName,B497)=0),"Task not on Tasks sheet",""))))</f>
        <v/>
      </c>
    </row>
    <row r="498">
      <c r="A498" s="6" t="n"/>
      <c r="B498" s="10" t="n"/>
      <c r="C498" s="10" t="n"/>
      <c r="D498" s="10" t="n"/>
      <c r="E498" s="10" t="n"/>
      <c r="F498" s="24" t="n"/>
      <c r="G498" s="10" t="n"/>
      <c r="H498" s="10" t="n"/>
      <c r="I498" s="11">
        <f>IF(AND(A498="",B498=""),"",IF(B498&lt;&gt;"",IFERROR(INDEX(TArea,MATCH(B498,TName,0))&amp;"",D498&amp;""),D498&amp;""))</f>
        <v/>
      </c>
      <c r="J498" s="11">
        <f>IF(AND(A498="",B498=""),"",IF(B498&lt;&gt;"",IFERROR(INDEX(TAsset,MATCH(B498,TName,0))&amp;"",E498&amp;""),E498&amp;""))</f>
        <v/>
      </c>
      <c r="K498" s="28">
        <f>IF(AND(A498="",B498="",C498="",F498=""),"",IF(A498="","Add a date",IF(A498&gt;AsOf,"After as-of date: not counted yet",IF(AND(B498&lt;&gt;"",COUNTIF(TName,B498)=0),"Task not on Tasks sheet",""))))</f>
        <v/>
      </c>
    </row>
    <row r="499">
      <c r="A499" s="6" t="n"/>
      <c r="B499" s="10" t="n"/>
      <c r="C499" s="10" t="n"/>
      <c r="D499" s="10" t="n"/>
      <c r="E499" s="10" t="n"/>
      <c r="F499" s="24" t="n"/>
      <c r="G499" s="10" t="n"/>
      <c r="H499" s="10" t="n"/>
      <c r="I499" s="11">
        <f>IF(AND(A499="",B499=""),"",IF(B499&lt;&gt;"",IFERROR(INDEX(TArea,MATCH(B499,TName,0))&amp;"",D499&amp;""),D499&amp;""))</f>
        <v/>
      </c>
      <c r="J499" s="11">
        <f>IF(AND(A499="",B499=""),"",IF(B499&lt;&gt;"",IFERROR(INDEX(TAsset,MATCH(B499,TName,0))&amp;"",E499&amp;""),E499&amp;""))</f>
        <v/>
      </c>
      <c r="K499" s="28">
        <f>IF(AND(A499="",B499="",C499="",F499=""),"",IF(A499="","Add a date",IF(A499&gt;AsOf,"After as-of date: not counted yet",IF(AND(B499&lt;&gt;"",COUNTIF(TName,B499)=0),"Task not on Tasks sheet",""))))</f>
        <v/>
      </c>
    </row>
    <row r="500">
      <c r="A500" s="6" t="n"/>
      <c r="B500" s="10" t="n"/>
      <c r="C500" s="10" t="n"/>
      <c r="D500" s="10" t="n"/>
      <c r="E500" s="10" t="n"/>
      <c r="F500" s="24" t="n"/>
      <c r="G500" s="10" t="n"/>
      <c r="H500" s="10" t="n"/>
      <c r="I500" s="11">
        <f>IF(AND(A500="",B500=""),"",IF(B500&lt;&gt;"",IFERROR(INDEX(TArea,MATCH(B500,TName,0))&amp;"",D500&amp;""),D500&amp;""))</f>
        <v/>
      </c>
      <c r="J500" s="11">
        <f>IF(AND(A500="",B500=""),"",IF(B500&lt;&gt;"",IFERROR(INDEX(TAsset,MATCH(B500,TName,0))&amp;"",E500&amp;""),E500&amp;""))</f>
        <v/>
      </c>
      <c r="K500" s="28">
        <f>IF(AND(A500="",B500="",C500="",F500=""),"",IF(A500="","Add a date",IF(A500&gt;AsOf,"After as-of date: not counted yet",IF(AND(B500&lt;&gt;"",COUNTIF(TName,B500)=0),"Task not on Tasks sheet",""))))</f>
        <v/>
      </c>
    </row>
    <row r="501">
      <c r="A501" s="6" t="n"/>
      <c r="B501" s="10" t="n"/>
      <c r="C501" s="10" t="n"/>
      <c r="D501" s="10" t="n"/>
      <c r="E501" s="10" t="n"/>
      <c r="F501" s="24" t="n"/>
      <c r="G501" s="10" t="n"/>
      <c r="H501" s="10" t="n"/>
      <c r="I501" s="11">
        <f>IF(AND(A501="",B501=""),"",IF(B501&lt;&gt;"",IFERROR(INDEX(TArea,MATCH(B501,TName,0))&amp;"",D501&amp;""),D501&amp;""))</f>
        <v/>
      </c>
      <c r="J501" s="11">
        <f>IF(AND(A501="",B501=""),"",IF(B501&lt;&gt;"",IFERROR(INDEX(TAsset,MATCH(B501,TName,0))&amp;"",E501&amp;""),E501&amp;""))</f>
        <v/>
      </c>
      <c r="K501" s="28">
        <f>IF(AND(A501="",B501="",C501="",F501=""),"",IF(A501="","Add a date",IF(A501&gt;AsOf,"After as-of date: not counted yet",IF(AND(B501&lt;&gt;"",COUNTIF(TName,B501)=0),"Task not on Tasks sheet",""))))</f>
        <v/>
      </c>
    </row>
    <row r="502">
      <c r="A502" s="6" t="n"/>
      <c r="B502" s="10" t="n"/>
      <c r="C502" s="10" t="n"/>
      <c r="D502" s="10" t="n"/>
      <c r="E502" s="10" t="n"/>
      <c r="F502" s="24" t="n"/>
      <c r="G502" s="10" t="n"/>
      <c r="H502" s="10" t="n"/>
      <c r="I502" s="11">
        <f>IF(AND(A502="",B502=""),"",IF(B502&lt;&gt;"",IFERROR(INDEX(TArea,MATCH(B502,TName,0))&amp;"",D502&amp;""),D502&amp;""))</f>
        <v/>
      </c>
      <c r="J502" s="11">
        <f>IF(AND(A502="",B502=""),"",IF(B502&lt;&gt;"",IFERROR(INDEX(TAsset,MATCH(B502,TName,0))&amp;"",E502&amp;""),E502&amp;""))</f>
        <v/>
      </c>
      <c r="K502" s="28">
        <f>IF(AND(A502="",B502="",C502="",F502=""),"",IF(A502="","Add a date",IF(A502&gt;AsOf,"After as-of date: not counted yet",IF(AND(B502&lt;&gt;"",COUNTIF(TName,B502)=0),"Task not on Tasks sheet",""))))</f>
        <v/>
      </c>
    </row>
    <row r="503">
      <c r="A503" s="6" t="n"/>
      <c r="B503" s="10" t="n"/>
      <c r="C503" s="10" t="n"/>
      <c r="D503" s="10" t="n"/>
      <c r="E503" s="10" t="n"/>
      <c r="F503" s="24" t="n"/>
      <c r="G503" s="10" t="n"/>
      <c r="H503" s="10" t="n"/>
      <c r="I503" s="11">
        <f>IF(AND(A503="",B503=""),"",IF(B503&lt;&gt;"",IFERROR(INDEX(TArea,MATCH(B503,TName,0))&amp;"",D503&amp;""),D503&amp;""))</f>
        <v/>
      </c>
      <c r="J503" s="11">
        <f>IF(AND(A503="",B503=""),"",IF(B503&lt;&gt;"",IFERROR(INDEX(TAsset,MATCH(B503,TName,0))&amp;"",E503&amp;""),E503&amp;""))</f>
        <v/>
      </c>
      <c r="K503" s="28">
        <f>IF(AND(A503="",B503="",C503="",F503=""),"",IF(A503="","Add a date",IF(A503&gt;AsOf,"After as-of date: not counted yet",IF(AND(B503&lt;&gt;"",COUNTIF(TName,B503)=0),"Task not on Tasks sheet",""))))</f>
        <v/>
      </c>
    </row>
    <row r="504">
      <c r="A504" s="6" t="n"/>
      <c r="B504" s="10" t="n"/>
      <c r="C504" s="10" t="n"/>
      <c r="D504" s="10" t="n"/>
      <c r="E504" s="10" t="n"/>
      <c r="F504" s="24" t="n"/>
      <c r="G504" s="10" t="n"/>
      <c r="H504" s="10" t="n"/>
      <c r="I504" s="11">
        <f>IF(AND(A504="",B504=""),"",IF(B504&lt;&gt;"",IFERROR(INDEX(TArea,MATCH(B504,TName,0))&amp;"",D504&amp;""),D504&amp;""))</f>
        <v/>
      </c>
      <c r="J504" s="11">
        <f>IF(AND(A504="",B504=""),"",IF(B504&lt;&gt;"",IFERROR(INDEX(TAsset,MATCH(B504,TName,0))&amp;"",E504&amp;""),E504&amp;""))</f>
        <v/>
      </c>
      <c r="K504" s="28">
        <f>IF(AND(A504="",B504="",C504="",F504=""),"",IF(A504="","Add a date",IF(A504&gt;AsOf,"After as-of date: not counted yet",IF(AND(B504&lt;&gt;"",COUNTIF(TName,B504)=0),"Task not on Tasks sheet",""))))</f>
        <v/>
      </c>
    </row>
    <row r="505">
      <c r="A505" s="6" t="n"/>
      <c r="B505" s="10" t="n"/>
      <c r="C505" s="10" t="n"/>
      <c r="D505" s="10" t="n"/>
      <c r="E505" s="10" t="n"/>
      <c r="F505" s="24" t="n"/>
      <c r="G505" s="10" t="n"/>
      <c r="H505" s="10" t="n"/>
      <c r="I505" s="11">
        <f>IF(AND(A505="",B505=""),"",IF(B505&lt;&gt;"",IFERROR(INDEX(TArea,MATCH(B505,TName,0))&amp;"",D505&amp;""),D505&amp;""))</f>
        <v/>
      </c>
      <c r="J505" s="11">
        <f>IF(AND(A505="",B505=""),"",IF(B505&lt;&gt;"",IFERROR(INDEX(TAsset,MATCH(B505,TName,0))&amp;"",E505&amp;""),E505&amp;""))</f>
        <v/>
      </c>
      <c r="K505" s="28">
        <f>IF(AND(A505="",B505="",C505="",F505=""),"",IF(A505="","Add a date",IF(A505&gt;AsOf,"After as-of date: not counted yet",IF(AND(B505&lt;&gt;"",COUNTIF(TName,B505)=0),"Task not on Tasks sheet",""))))</f>
        <v/>
      </c>
    </row>
    <row r="506">
      <c r="A506" s="6" t="n"/>
      <c r="B506" s="10" t="n"/>
      <c r="C506" s="10" t="n"/>
      <c r="D506" s="10" t="n"/>
      <c r="E506" s="10" t="n"/>
      <c r="F506" s="24" t="n"/>
      <c r="G506" s="10" t="n"/>
      <c r="H506" s="10" t="n"/>
      <c r="I506" s="11">
        <f>IF(AND(A506="",B506=""),"",IF(B506&lt;&gt;"",IFERROR(INDEX(TArea,MATCH(B506,TName,0))&amp;"",D506&amp;""),D506&amp;""))</f>
        <v/>
      </c>
      <c r="J506" s="11">
        <f>IF(AND(A506="",B506=""),"",IF(B506&lt;&gt;"",IFERROR(INDEX(TAsset,MATCH(B506,TName,0))&amp;"",E506&amp;""),E506&amp;""))</f>
        <v/>
      </c>
      <c r="K506" s="28">
        <f>IF(AND(A506="",B506="",C506="",F506=""),"",IF(A506="","Add a date",IF(A506&gt;AsOf,"After as-of date: not counted yet",IF(AND(B506&lt;&gt;"",COUNTIF(TName,B506)=0),"Task not on Tasks sheet",""))))</f>
        <v/>
      </c>
    </row>
    <row r="507">
      <c r="A507" s="6" t="n"/>
      <c r="B507" s="10" t="n"/>
      <c r="C507" s="10" t="n"/>
      <c r="D507" s="10" t="n"/>
      <c r="E507" s="10" t="n"/>
      <c r="F507" s="24" t="n"/>
      <c r="G507" s="10" t="n"/>
      <c r="H507" s="10" t="n"/>
      <c r="I507" s="11">
        <f>IF(AND(A507="",B507=""),"",IF(B507&lt;&gt;"",IFERROR(INDEX(TArea,MATCH(B507,TName,0))&amp;"",D507&amp;""),D507&amp;""))</f>
        <v/>
      </c>
      <c r="J507" s="11">
        <f>IF(AND(A507="",B507=""),"",IF(B507&lt;&gt;"",IFERROR(INDEX(TAsset,MATCH(B507,TName,0))&amp;"",E507&amp;""),E507&amp;""))</f>
        <v/>
      </c>
      <c r="K507" s="28">
        <f>IF(AND(A507="",B507="",C507="",F507=""),"",IF(A507="","Add a date",IF(A507&gt;AsOf,"After as-of date: not counted yet",IF(AND(B507&lt;&gt;"",COUNTIF(TName,B507)=0),"Task not on Tasks sheet",""))))</f>
        <v/>
      </c>
    </row>
    <row r="508">
      <c r="A508" s="6" t="n"/>
      <c r="B508" s="10" t="n"/>
      <c r="C508" s="10" t="n"/>
      <c r="D508" s="10" t="n"/>
      <c r="E508" s="10" t="n"/>
      <c r="F508" s="24" t="n"/>
      <c r="G508" s="10" t="n"/>
      <c r="H508" s="10" t="n"/>
      <c r="I508" s="11">
        <f>IF(AND(A508="",B508=""),"",IF(B508&lt;&gt;"",IFERROR(INDEX(TArea,MATCH(B508,TName,0))&amp;"",D508&amp;""),D508&amp;""))</f>
        <v/>
      </c>
      <c r="J508" s="11">
        <f>IF(AND(A508="",B508=""),"",IF(B508&lt;&gt;"",IFERROR(INDEX(TAsset,MATCH(B508,TName,0))&amp;"",E508&amp;""),E508&amp;""))</f>
        <v/>
      </c>
      <c r="K508" s="28">
        <f>IF(AND(A508="",B508="",C508="",F508=""),"",IF(A508="","Add a date",IF(A508&gt;AsOf,"After as-of date: not counted yet",IF(AND(B508&lt;&gt;"",COUNTIF(TName,B508)=0),"Task not on Tasks sheet",""))))</f>
        <v/>
      </c>
    </row>
    <row r="509">
      <c r="A509" s="6" t="n"/>
      <c r="B509" s="10" t="n"/>
      <c r="C509" s="10" t="n"/>
      <c r="D509" s="10" t="n"/>
      <c r="E509" s="10" t="n"/>
      <c r="F509" s="24" t="n"/>
      <c r="G509" s="10" t="n"/>
      <c r="H509" s="10" t="n"/>
      <c r="I509" s="11">
        <f>IF(AND(A509="",B509=""),"",IF(B509&lt;&gt;"",IFERROR(INDEX(TArea,MATCH(B509,TName,0))&amp;"",D509&amp;""),D509&amp;""))</f>
        <v/>
      </c>
      <c r="J509" s="11">
        <f>IF(AND(A509="",B509=""),"",IF(B509&lt;&gt;"",IFERROR(INDEX(TAsset,MATCH(B509,TName,0))&amp;"",E509&amp;""),E509&amp;""))</f>
        <v/>
      </c>
      <c r="K509" s="28">
        <f>IF(AND(A509="",B509="",C509="",F509=""),"",IF(A509="","Add a date",IF(A509&gt;AsOf,"After as-of date: not counted yet",IF(AND(B509&lt;&gt;"",COUNTIF(TName,B509)=0),"Task not on Tasks sheet",""))))</f>
        <v/>
      </c>
    </row>
    <row r="510">
      <c r="A510" s="6" t="n"/>
      <c r="B510" s="10" t="n"/>
      <c r="C510" s="10" t="n"/>
      <c r="D510" s="10" t="n"/>
      <c r="E510" s="10" t="n"/>
      <c r="F510" s="24" t="n"/>
      <c r="G510" s="10" t="n"/>
      <c r="H510" s="10" t="n"/>
      <c r="I510" s="11">
        <f>IF(AND(A510="",B510=""),"",IF(B510&lt;&gt;"",IFERROR(INDEX(TArea,MATCH(B510,TName,0))&amp;"",D510&amp;""),D510&amp;""))</f>
        <v/>
      </c>
      <c r="J510" s="11">
        <f>IF(AND(A510="",B510=""),"",IF(B510&lt;&gt;"",IFERROR(INDEX(TAsset,MATCH(B510,TName,0))&amp;"",E510&amp;""),E510&amp;""))</f>
        <v/>
      </c>
      <c r="K510" s="28">
        <f>IF(AND(A510="",B510="",C510="",F510=""),"",IF(A510="","Add a date",IF(A510&gt;AsOf,"After as-of date: not counted yet",IF(AND(B510&lt;&gt;"",COUNTIF(TName,B510)=0),"Task not on Tasks sheet",""))))</f>
        <v/>
      </c>
    </row>
    <row r="511">
      <c r="A511" s="6" t="n"/>
      <c r="B511" s="10" t="n"/>
      <c r="C511" s="10" t="n"/>
      <c r="D511" s="10" t="n"/>
      <c r="E511" s="10" t="n"/>
      <c r="F511" s="24" t="n"/>
      <c r="G511" s="10" t="n"/>
      <c r="H511" s="10" t="n"/>
      <c r="I511" s="11">
        <f>IF(AND(A511="",B511=""),"",IF(B511&lt;&gt;"",IFERROR(INDEX(TArea,MATCH(B511,TName,0))&amp;"",D511&amp;""),D511&amp;""))</f>
        <v/>
      </c>
      <c r="J511" s="11">
        <f>IF(AND(A511="",B511=""),"",IF(B511&lt;&gt;"",IFERROR(INDEX(TAsset,MATCH(B511,TName,0))&amp;"",E511&amp;""),E511&amp;""))</f>
        <v/>
      </c>
      <c r="K511" s="28">
        <f>IF(AND(A511="",B511="",C511="",F511=""),"",IF(A511="","Add a date",IF(A511&gt;AsOf,"After as-of date: not counted yet",IF(AND(B511&lt;&gt;"",COUNTIF(TName,B511)=0),"Task not on Tasks sheet",""))))</f>
        <v/>
      </c>
    </row>
    <row r="512">
      <c r="A512" s="6" t="n"/>
      <c r="B512" s="10" t="n"/>
      <c r="C512" s="10" t="n"/>
      <c r="D512" s="10" t="n"/>
      <c r="E512" s="10" t="n"/>
      <c r="F512" s="24" t="n"/>
      <c r="G512" s="10" t="n"/>
      <c r="H512" s="10" t="n"/>
      <c r="I512" s="11">
        <f>IF(AND(A512="",B512=""),"",IF(B512&lt;&gt;"",IFERROR(INDEX(TArea,MATCH(B512,TName,0))&amp;"",D512&amp;""),D512&amp;""))</f>
        <v/>
      </c>
      <c r="J512" s="11">
        <f>IF(AND(A512="",B512=""),"",IF(B512&lt;&gt;"",IFERROR(INDEX(TAsset,MATCH(B512,TName,0))&amp;"",E512&amp;""),E512&amp;""))</f>
        <v/>
      </c>
      <c r="K512" s="28">
        <f>IF(AND(A512="",B512="",C512="",F512=""),"",IF(A512="","Add a date",IF(A512&gt;AsOf,"After as-of date: not counted yet",IF(AND(B512&lt;&gt;"",COUNTIF(TName,B512)=0),"Task not on Tasks sheet",""))))</f>
        <v/>
      </c>
    </row>
    <row r="513">
      <c r="A513" s="6" t="n"/>
      <c r="B513" s="10" t="n"/>
      <c r="C513" s="10" t="n"/>
      <c r="D513" s="10" t="n"/>
      <c r="E513" s="10" t="n"/>
      <c r="F513" s="24" t="n"/>
      <c r="G513" s="10" t="n"/>
      <c r="H513" s="10" t="n"/>
      <c r="I513" s="11">
        <f>IF(AND(A513="",B513=""),"",IF(B513&lt;&gt;"",IFERROR(INDEX(TArea,MATCH(B513,TName,0))&amp;"",D513&amp;""),D513&amp;""))</f>
        <v/>
      </c>
      <c r="J513" s="11">
        <f>IF(AND(A513="",B513=""),"",IF(B513&lt;&gt;"",IFERROR(INDEX(TAsset,MATCH(B513,TName,0))&amp;"",E513&amp;""),E513&amp;""))</f>
        <v/>
      </c>
      <c r="K513" s="28">
        <f>IF(AND(A513="",B513="",C513="",F513=""),"",IF(A513="","Add a date",IF(A513&gt;AsOf,"After as-of date: not counted yet",IF(AND(B513&lt;&gt;"",COUNTIF(TName,B513)=0),"Task not on Tasks sheet",""))))</f>
        <v/>
      </c>
    </row>
    <row r="514">
      <c r="A514" s="6" t="n"/>
      <c r="B514" s="10" t="n"/>
      <c r="C514" s="10" t="n"/>
      <c r="D514" s="10" t="n"/>
      <c r="E514" s="10" t="n"/>
      <c r="F514" s="24" t="n"/>
      <c r="G514" s="10" t="n"/>
      <c r="H514" s="10" t="n"/>
      <c r="I514" s="11">
        <f>IF(AND(A514="",B514=""),"",IF(B514&lt;&gt;"",IFERROR(INDEX(TArea,MATCH(B514,TName,0))&amp;"",D514&amp;""),D514&amp;""))</f>
        <v/>
      </c>
      <c r="J514" s="11">
        <f>IF(AND(A514="",B514=""),"",IF(B514&lt;&gt;"",IFERROR(INDEX(TAsset,MATCH(B514,TName,0))&amp;"",E514&amp;""),E514&amp;""))</f>
        <v/>
      </c>
      <c r="K514" s="28">
        <f>IF(AND(A514="",B514="",C514="",F514=""),"",IF(A514="","Add a date",IF(A514&gt;AsOf,"After as-of date: not counted yet",IF(AND(B514&lt;&gt;"",COUNTIF(TName,B514)=0),"Task not on Tasks sheet",""))))</f>
        <v/>
      </c>
    </row>
    <row r="515">
      <c r="A515" s="6" t="n"/>
      <c r="B515" s="10" t="n"/>
      <c r="C515" s="10" t="n"/>
      <c r="D515" s="10" t="n"/>
      <c r="E515" s="10" t="n"/>
      <c r="F515" s="24" t="n"/>
      <c r="G515" s="10" t="n"/>
      <c r="H515" s="10" t="n"/>
      <c r="I515" s="11">
        <f>IF(AND(A515="",B515=""),"",IF(B515&lt;&gt;"",IFERROR(INDEX(TArea,MATCH(B515,TName,0))&amp;"",D515&amp;""),D515&amp;""))</f>
        <v/>
      </c>
      <c r="J515" s="11">
        <f>IF(AND(A515="",B515=""),"",IF(B515&lt;&gt;"",IFERROR(INDEX(TAsset,MATCH(B515,TName,0))&amp;"",E515&amp;""),E515&amp;""))</f>
        <v/>
      </c>
      <c r="K515" s="28">
        <f>IF(AND(A515="",B515="",C515="",F515=""),"",IF(A515="","Add a date",IF(A515&gt;AsOf,"After as-of date: not counted yet",IF(AND(B515&lt;&gt;"",COUNTIF(TName,B515)=0),"Task not on Tasks sheet",""))))</f>
        <v/>
      </c>
    </row>
    <row r="516">
      <c r="A516" s="6" t="n"/>
      <c r="B516" s="10" t="n"/>
      <c r="C516" s="10" t="n"/>
      <c r="D516" s="10" t="n"/>
      <c r="E516" s="10" t="n"/>
      <c r="F516" s="24" t="n"/>
      <c r="G516" s="10" t="n"/>
      <c r="H516" s="10" t="n"/>
      <c r="I516" s="11">
        <f>IF(AND(A516="",B516=""),"",IF(B516&lt;&gt;"",IFERROR(INDEX(TArea,MATCH(B516,TName,0))&amp;"",D516&amp;""),D516&amp;""))</f>
        <v/>
      </c>
      <c r="J516" s="11">
        <f>IF(AND(A516="",B516=""),"",IF(B516&lt;&gt;"",IFERROR(INDEX(TAsset,MATCH(B516,TName,0))&amp;"",E516&amp;""),E516&amp;""))</f>
        <v/>
      </c>
      <c r="K516" s="28">
        <f>IF(AND(A516="",B516="",C516="",F516=""),"",IF(A516="","Add a date",IF(A516&gt;AsOf,"After as-of date: not counted yet",IF(AND(B516&lt;&gt;"",COUNTIF(TName,B516)=0),"Task not on Tasks sheet",""))))</f>
        <v/>
      </c>
    </row>
    <row r="517">
      <c r="A517" s="6" t="n"/>
      <c r="B517" s="10" t="n"/>
      <c r="C517" s="10" t="n"/>
      <c r="D517" s="10" t="n"/>
      <c r="E517" s="10" t="n"/>
      <c r="F517" s="24" t="n"/>
      <c r="G517" s="10" t="n"/>
      <c r="H517" s="10" t="n"/>
      <c r="I517" s="11">
        <f>IF(AND(A517="",B517=""),"",IF(B517&lt;&gt;"",IFERROR(INDEX(TArea,MATCH(B517,TName,0))&amp;"",D517&amp;""),D517&amp;""))</f>
        <v/>
      </c>
      <c r="J517" s="11">
        <f>IF(AND(A517="",B517=""),"",IF(B517&lt;&gt;"",IFERROR(INDEX(TAsset,MATCH(B517,TName,0))&amp;"",E517&amp;""),E517&amp;""))</f>
        <v/>
      </c>
      <c r="K517" s="28">
        <f>IF(AND(A517="",B517="",C517="",F517=""),"",IF(A517="","Add a date",IF(A517&gt;AsOf,"After as-of date: not counted yet",IF(AND(B517&lt;&gt;"",COUNTIF(TName,B517)=0),"Task not on Tasks sheet",""))))</f>
        <v/>
      </c>
    </row>
    <row r="518">
      <c r="A518" s="6" t="n"/>
      <c r="B518" s="10" t="n"/>
      <c r="C518" s="10" t="n"/>
      <c r="D518" s="10" t="n"/>
      <c r="E518" s="10" t="n"/>
      <c r="F518" s="24" t="n"/>
      <c r="G518" s="10" t="n"/>
      <c r="H518" s="10" t="n"/>
      <c r="I518" s="11">
        <f>IF(AND(A518="",B518=""),"",IF(B518&lt;&gt;"",IFERROR(INDEX(TArea,MATCH(B518,TName,0))&amp;"",D518&amp;""),D518&amp;""))</f>
        <v/>
      </c>
      <c r="J518" s="11">
        <f>IF(AND(A518="",B518=""),"",IF(B518&lt;&gt;"",IFERROR(INDEX(TAsset,MATCH(B518,TName,0))&amp;"",E518&amp;""),E518&amp;""))</f>
        <v/>
      </c>
      <c r="K518" s="28">
        <f>IF(AND(A518="",B518="",C518="",F518=""),"",IF(A518="","Add a date",IF(A518&gt;AsOf,"After as-of date: not counted yet",IF(AND(B518&lt;&gt;"",COUNTIF(TName,B518)=0),"Task not on Tasks sheet",""))))</f>
        <v/>
      </c>
    </row>
    <row r="519">
      <c r="A519" s="6" t="n"/>
      <c r="B519" s="10" t="n"/>
      <c r="C519" s="10" t="n"/>
      <c r="D519" s="10" t="n"/>
      <c r="E519" s="10" t="n"/>
      <c r="F519" s="24" t="n"/>
      <c r="G519" s="10" t="n"/>
      <c r="H519" s="10" t="n"/>
      <c r="I519" s="11">
        <f>IF(AND(A519="",B519=""),"",IF(B519&lt;&gt;"",IFERROR(INDEX(TArea,MATCH(B519,TName,0))&amp;"",D519&amp;""),D519&amp;""))</f>
        <v/>
      </c>
      <c r="J519" s="11">
        <f>IF(AND(A519="",B519=""),"",IF(B519&lt;&gt;"",IFERROR(INDEX(TAsset,MATCH(B519,TName,0))&amp;"",E519&amp;""),E519&amp;""))</f>
        <v/>
      </c>
      <c r="K519" s="28">
        <f>IF(AND(A519="",B519="",C519="",F519=""),"",IF(A519="","Add a date",IF(A519&gt;AsOf,"After as-of date: not counted yet",IF(AND(B519&lt;&gt;"",COUNTIF(TName,B519)=0),"Task not on Tasks sheet",""))))</f>
        <v/>
      </c>
    </row>
    <row r="520">
      <c r="A520" s="6" t="n"/>
      <c r="B520" s="10" t="n"/>
      <c r="C520" s="10" t="n"/>
      <c r="D520" s="10" t="n"/>
      <c r="E520" s="10" t="n"/>
      <c r="F520" s="24" t="n"/>
      <c r="G520" s="10" t="n"/>
      <c r="H520" s="10" t="n"/>
      <c r="I520" s="11">
        <f>IF(AND(A520="",B520=""),"",IF(B520&lt;&gt;"",IFERROR(INDEX(TArea,MATCH(B520,TName,0))&amp;"",D520&amp;""),D520&amp;""))</f>
        <v/>
      </c>
      <c r="J520" s="11">
        <f>IF(AND(A520="",B520=""),"",IF(B520&lt;&gt;"",IFERROR(INDEX(TAsset,MATCH(B520,TName,0))&amp;"",E520&amp;""),E520&amp;""))</f>
        <v/>
      </c>
      <c r="K520" s="28">
        <f>IF(AND(A520="",B520="",C520="",F520=""),"",IF(A520="","Add a date",IF(A520&gt;AsOf,"After as-of date: not counted yet",IF(AND(B520&lt;&gt;"",COUNTIF(TName,B520)=0),"Task not on Tasks sheet",""))))</f>
        <v/>
      </c>
    </row>
    <row r="521">
      <c r="A521" s="6" t="n"/>
      <c r="B521" s="10" t="n"/>
      <c r="C521" s="10" t="n"/>
      <c r="D521" s="10" t="n"/>
      <c r="E521" s="10" t="n"/>
      <c r="F521" s="24" t="n"/>
      <c r="G521" s="10" t="n"/>
      <c r="H521" s="10" t="n"/>
      <c r="I521" s="11">
        <f>IF(AND(A521="",B521=""),"",IF(B521&lt;&gt;"",IFERROR(INDEX(TArea,MATCH(B521,TName,0))&amp;"",D521&amp;""),D521&amp;""))</f>
        <v/>
      </c>
      <c r="J521" s="11">
        <f>IF(AND(A521="",B521=""),"",IF(B521&lt;&gt;"",IFERROR(INDEX(TAsset,MATCH(B521,TName,0))&amp;"",E521&amp;""),E521&amp;""))</f>
        <v/>
      </c>
      <c r="K521" s="28">
        <f>IF(AND(A521="",B521="",C521="",F521=""),"",IF(A521="","Add a date",IF(A521&gt;AsOf,"After as-of date: not counted yet",IF(AND(B521&lt;&gt;"",COUNTIF(TName,B521)=0),"Task not on Tasks sheet",""))))</f>
        <v/>
      </c>
    </row>
    <row r="522">
      <c r="A522" s="6" t="n"/>
      <c r="B522" s="10" t="n"/>
      <c r="C522" s="10" t="n"/>
      <c r="D522" s="10" t="n"/>
      <c r="E522" s="10" t="n"/>
      <c r="F522" s="24" t="n"/>
      <c r="G522" s="10" t="n"/>
      <c r="H522" s="10" t="n"/>
      <c r="I522" s="11">
        <f>IF(AND(A522="",B522=""),"",IF(B522&lt;&gt;"",IFERROR(INDEX(TArea,MATCH(B522,TName,0))&amp;"",D522&amp;""),D522&amp;""))</f>
        <v/>
      </c>
      <c r="J522" s="11">
        <f>IF(AND(A522="",B522=""),"",IF(B522&lt;&gt;"",IFERROR(INDEX(TAsset,MATCH(B522,TName,0))&amp;"",E522&amp;""),E522&amp;""))</f>
        <v/>
      </c>
      <c r="K522" s="28">
        <f>IF(AND(A522="",B522="",C522="",F522=""),"",IF(A522="","Add a date",IF(A522&gt;AsOf,"After as-of date: not counted yet",IF(AND(B522&lt;&gt;"",COUNTIF(TName,B522)=0),"Task not on Tasks sheet",""))))</f>
        <v/>
      </c>
    </row>
    <row r="523">
      <c r="A523" s="6" t="n"/>
      <c r="B523" s="10" t="n"/>
      <c r="C523" s="10" t="n"/>
      <c r="D523" s="10" t="n"/>
      <c r="E523" s="10" t="n"/>
      <c r="F523" s="24" t="n"/>
      <c r="G523" s="10" t="n"/>
      <c r="H523" s="10" t="n"/>
      <c r="I523" s="11">
        <f>IF(AND(A523="",B523=""),"",IF(B523&lt;&gt;"",IFERROR(INDEX(TArea,MATCH(B523,TName,0))&amp;"",D523&amp;""),D523&amp;""))</f>
        <v/>
      </c>
      <c r="J523" s="11">
        <f>IF(AND(A523="",B523=""),"",IF(B523&lt;&gt;"",IFERROR(INDEX(TAsset,MATCH(B523,TName,0))&amp;"",E523&amp;""),E523&amp;""))</f>
        <v/>
      </c>
      <c r="K523" s="28">
        <f>IF(AND(A523="",B523="",C523="",F523=""),"",IF(A523="","Add a date",IF(A523&gt;AsOf,"After as-of date: not counted yet",IF(AND(B523&lt;&gt;"",COUNTIF(TName,B523)=0),"Task not on Tasks sheet",""))))</f>
        <v/>
      </c>
    </row>
    <row r="524">
      <c r="A524" s="6" t="n"/>
      <c r="B524" s="10" t="n"/>
      <c r="C524" s="10" t="n"/>
      <c r="D524" s="10" t="n"/>
      <c r="E524" s="10" t="n"/>
      <c r="F524" s="24" t="n"/>
      <c r="G524" s="10" t="n"/>
      <c r="H524" s="10" t="n"/>
      <c r="I524" s="11">
        <f>IF(AND(A524="",B524=""),"",IF(B524&lt;&gt;"",IFERROR(INDEX(TArea,MATCH(B524,TName,0))&amp;"",D524&amp;""),D524&amp;""))</f>
        <v/>
      </c>
      <c r="J524" s="11">
        <f>IF(AND(A524="",B524=""),"",IF(B524&lt;&gt;"",IFERROR(INDEX(TAsset,MATCH(B524,TName,0))&amp;"",E524&amp;""),E524&amp;""))</f>
        <v/>
      </c>
      <c r="K524" s="28">
        <f>IF(AND(A524="",B524="",C524="",F524=""),"",IF(A524="","Add a date",IF(A524&gt;AsOf,"After as-of date: not counted yet",IF(AND(B524&lt;&gt;"",COUNTIF(TName,B524)=0),"Task not on Tasks sheet",""))))</f>
        <v/>
      </c>
    </row>
    <row r="525">
      <c r="A525" s="6" t="n"/>
      <c r="B525" s="10" t="n"/>
      <c r="C525" s="10" t="n"/>
      <c r="D525" s="10" t="n"/>
      <c r="E525" s="10" t="n"/>
      <c r="F525" s="24" t="n"/>
      <c r="G525" s="10" t="n"/>
      <c r="H525" s="10" t="n"/>
      <c r="I525" s="11">
        <f>IF(AND(A525="",B525=""),"",IF(B525&lt;&gt;"",IFERROR(INDEX(TArea,MATCH(B525,TName,0))&amp;"",D525&amp;""),D525&amp;""))</f>
        <v/>
      </c>
      <c r="J525" s="11">
        <f>IF(AND(A525="",B525=""),"",IF(B525&lt;&gt;"",IFERROR(INDEX(TAsset,MATCH(B525,TName,0))&amp;"",E525&amp;""),E525&amp;""))</f>
        <v/>
      </c>
      <c r="K525" s="28">
        <f>IF(AND(A525="",B525="",C525="",F525=""),"",IF(A525="","Add a date",IF(A525&gt;AsOf,"After as-of date: not counted yet",IF(AND(B525&lt;&gt;"",COUNTIF(TName,B525)=0),"Task not on Tasks sheet",""))))</f>
        <v/>
      </c>
    </row>
    <row r="526">
      <c r="A526" s="6" t="n"/>
      <c r="B526" s="10" t="n"/>
      <c r="C526" s="10" t="n"/>
      <c r="D526" s="10" t="n"/>
      <c r="E526" s="10" t="n"/>
      <c r="F526" s="24" t="n"/>
      <c r="G526" s="10" t="n"/>
      <c r="H526" s="10" t="n"/>
      <c r="I526" s="11">
        <f>IF(AND(A526="",B526=""),"",IF(B526&lt;&gt;"",IFERROR(INDEX(TArea,MATCH(B526,TName,0))&amp;"",D526&amp;""),D526&amp;""))</f>
        <v/>
      </c>
      <c r="J526" s="11">
        <f>IF(AND(A526="",B526=""),"",IF(B526&lt;&gt;"",IFERROR(INDEX(TAsset,MATCH(B526,TName,0))&amp;"",E526&amp;""),E526&amp;""))</f>
        <v/>
      </c>
      <c r="K526" s="28">
        <f>IF(AND(A526="",B526="",C526="",F526=""),"",IF(A526="","Add a date",IF(A526&gt;AsOf,"After as-of date: not counted yet",IF(AND(B526&lt;&gt;"",COUNTIF(TName,B526)=0),"Task not on Tasks sheet",""))))</f>
        <v/>
      </c>
    </row>
    <row r="527">
      <c r="A527" s="6" t="n"/>
      <c r="B527" s="10" t="n"/>
      <c r="C527" s="10" t="n"/>
      <c r="D527" s="10" t="n"/>
      <c r="E527" s="10" t="n"/>
      <c r="F527" s="24" t="n"/>
      <c r="G527" s="10" t="n"/>
      <c r="H527" s="10" t="n"/>
      <c r="I527" s="11">
        <f>IF(AND(A527="",B527=""),"",IF(B527&lt;&gt;"",IFERROR(INDEX(TArea,MATCH(B527,TName,0))&amp;"",D527&amp;""),D527&amp;""))</f>
        <v/>
      </c>
      <c r="J527" s="11">
        <f>IF(AND(A527="",B527=""),"",IF(B527&lt;&gt;"",IFERROR(INDEX(TAsset,MATCH(B527,TName,0))&amp;"",E527&amp;""),E527&amp;""))</f>
        <v/>
      </c>
      <c r="K527" s="28">
        <f>IF(AND(A527="",B527="",C527="",F527=""),"",IF(A527="","Add a date",IF(A527&gt;AsOf,"After as-of date: not counted yet",IF(AND(B527&lt;&gt;"",COUNTIF(TName,B527)=0),"Task not on Tasks sheet",""))))</f>
        <v/>
      </c>
    </row>
    <row r="528">
      <c r="A528" s="6" t="n"/>
      <c r="B528" s="10" t="n"/>
      <c r="C528" s="10" t="n"/>
      <c r="D528" s="10" t="n"/>
      <c r="E528" s="10" t="n"/>
      <c r="F528" s="24" t="n"/>
      <c r="G528" s="10" t="n"/>
      <c r="H528" s="10" t="n"/>
      <c r="I528" s="11">
        <f>IF(AND(A528="",B528=""),"",IF(B528&lt;&gt;"",IFERROR(INDEX(TArea,MATCH(B528,TName,0))&amp;"",D528&amp;""),D528&amp;""))</f>
        <v/>
      </c>
      <c r="J528" s="11">
        <f>IF(AND(A528="",B528=""),"",IF(B528&lt;&gt;"",IFERROR(INDEX(TAsset,MATCH(B528,TName,0))&amp;"",E528&amp;""),E528&amp;""))</f>
        <v/>
      </c>
      <c r="K528" s="28">
        <f>IF(AND(A528="",B528="",C528="",F528=""),"",IF(A528="","Add a date",IF(A528&gt;AsOf,"After as-of date: not counted yet",IF(AND(B528&lt;&gt;"",COUNTIF(TName,B528)=0),"Task not on Tasks sheet",""))))</f>
        <v/>
      </c>
    </row>
    <row r="529">
      <c r="A529" s="6" t="n"/>
      <c r="B529" s="10" t="n"/>
      <c r="C529" s="10" t="n"/>
      <c r="D529" s="10" t="n"/>
      <c r="E529" s="10" t="n"/>
      <c r="F529" s="24" t="n"/>
      <c r="G529" s="10" t="n"/>
      <c r="H529" s="10" t="n"/>
      <c r="I529" s="11">
        <f>IF(AND(A529="",B529=""),"",IF(B529&lt;&gt;"",IFERROR(INDEX(TArea,MATCH(B529,TName,0))&amp;"",D529&amp;""),D529&amp;""))</f>
        <v/>
      </c>
      <c r="J529" s="11">
        <f>IF(AND(A529="",B529=""),"",IF(B529&lt;&gt;"",IFERROR(INDEX(TAsset,MATCH(B529,TName,0))&amp;"",E529&amp;""),E529&amp;""))</f>
        <v/>
      </c>
      <c r="K529" s="28">
        <f>IF(AND(A529="",B529="",C529="",F529=""),"",IF(A529="","Add a date",IF(A529&gt;AsOf,"After as-of date: not counted yet",IF(AND(B529&lt;&gt;"",COUNTIF(TName,B529)=0),"Task not on Tasks sheet",""))))</f>
        <v/>
      </c>
    </row>
    <row r="530">
      <c r="A530" s="6" t="n"/>
      <c r="B530" s="10" t="n"/>
      <c r="C530" s="10" t="n"/>
      <c r="D530" s="10" t="n"/>
      <c r="E530" s="10" t="n"/>
      <c r="F530" s="24" t="n"/>
      <c r="G530" s="10" t="n"/>
      <c r="H530" s="10" t="n"/>
      <c r="I530" s="11">
        <f>IF(AND(A530="",B530=""),"",IF(B530&lt;&gt;"",IFERROR(INDEX(TArea,MATCH(B530,TName,0))&amp;"",D530&amp;""),D530&amp;""))</f>
        <v/>
      </c>
      <c r="J530" s="11">
        <f>IF(AND(A530="",B530=""),"",IF(B530&lt;&gt;"",IFERROR(INDEX(TAsset,MATCH(B530,TName,0))&amp;"",E530&amp;""),E530&amp;""))</f>
        <v/>
      </c>
      <c r="K530" s="28">
        <f>IF(AND(A530="",B530="",C530="",F530=""),"",IF(A530="","Add a date",IF(A530&gt;AsOf,"After as-of date: not counted yet",IF(AND(B530&lt;&gt;"",COUNTIF(TName,B530)=0),"Task not on Tasks sheet",""))))</f>
        <v/>
      </c>
    </row>
    <row r="531">
      <c r="A531" s="6" t="n"/>
      <c r="B531" s="10" t="n"/>
      <c r="C531" s="10" t="n"/>
      <c r="D531" s="10" t="n"/>
      <c r="E531" s="10" t="n"/>
      <c r="F531" s="24" t="n"/>
      <c r="G531" s="10" t="n"/>
      <c r="H531" s="10" t="n"/>
      <c r="I531" s="11">
        <f>IF(AND(A531="",B531=""),"",IF(B531&lt;&gt;"",IFERROR(INDEX(TArea,MATCH(B531,TName,0))&amp;"",D531&amp;""),D531&amp;""))</f>
        <v/>
      </c>
      <c r="J531" s="11">
        <f>IF(AND(A531="",B531=""),"",IF(B531&lt;&gt;"",IFERROR(INDEX(TAsset,MATCH(B531,TName,0))&amp;"",E531&amp;""),E531&amp;""))</f>
        <v/>
      </c>
      <c r="K531" s="28">
        <f>IF(AND(A531="",B531="",C531="",F531=""),"",IF(A531="","Add a date",IF(A531&gt;AsOf,"After as-of date: not counted yet",IF(AND(B531&lt;&gt;"",COUNTIF(TName,B531)=0),"Task not on Tasks sheet",""))))</f>
        <v/>
      </c>
    </row>
    <row r="532">
      <c r="A532" s="6" t="n"/>
      <c r="B532" s="10" t="n"/>
      <c r="C532" s="10" t="n"/>
      <c r="D532" s="10" t="n"/>
      <c r="E532" s="10" t="n"/>
      <c r="F532" s="24" t="n"/>
      <c r="G532" s="10" t="n"/>
      <c r="H532" s="10" t="n"/>
      <c r="I532" s="11">
        <f>IF(AND(A532="",B532=""),"",IF(B532&lt;&gt;"",IFERROR(INDEX(TArea,MATCH(B532,TName,0))&amp;"",D532&amp;""),D532&amp;""))</f>
        <v/>
      </c>
      <c r="J532" s="11">
        <f>IF(AND(A532="",B532=""),"",IF(B532&lt;&gt;"",IFERROR(INDEX(TAsset,MATCH(B532,TName,0))&amp;"",E532&amp;""),E532&amp;""))</f>
        <v/>
      </c>
      <c r="K532" s="28">
        <f>IF(AND(A532="",B532="",C532="",F532=""),"",IF(A532="","Add a date",IF(A532&gt;AsOf,"After as-of date: not counted yet",IF(AND(B532&lt;&gt;"",COUNTIF(TName,B532)=0),"Task not on Tasks sheet",""))))</f>
        <v/>
      </c>
    </row>
    <row r="533">
      <c r="A533" s="6" t="n"/>
      <c r="B533" s="10" t="n"/>
      <c r="C533" s="10" t="n"/>
      <c r="D533" s="10" t="n"/>
      <c r="E533" s="10" t="n"/>
      <c r="F533" s="24" t="n"/>
      <c r="G533" s="10" t="n"/>
      <c r="H533" s="10" t="n"/>
      <c r="I533" s="11">
        <f>IF(AND(A533="",B533=""),"",IF(B533&lt;&gt;"",IFERROR(INDEX(TArea,MATCH(B533,TName,0))&amp;"",D533&amp;""),D533&amp;""))</f>
        <v/>
      </c>
      <c r="J533" s="11">
        <f>IF(AND(A533="",B533=""),"",IF(B533&lt;&gt;"",IFERROR(INDEX(TAsset,MATCH(B533,TName,0))&amp;"",E533&amp;""),E533&amp;""))</f>
        <v/>
      </c>
      <c r="K533" s="28">
        <f>IF(AND(A533="",B533="",C533="",F533=""),"",IF(A533="","Add a date",IF(A533&gt;AsOf,"After as-of date: not counted yet",IF(AND(B533&lt;&gt;"",COUNTIF(TName,B533)=0),"Task not on Tasks sheet",""))))</f>
        <v/>
      </c>
    </row>
    <row r="534">
      <c r="A534" s="6" t="n"/>
      <c r="B534" s="10" t="n"/>
      <c r="C534" s="10" t="n"/>
      <c r="D534" s="10" t="n"/>
      <c r="E534" s="10" t="n"/>
      <c r="F534" s="24" t="n"/>
      <c r="G534" s="10" t="n"/>
      <c r="H534" s="10" t="n"/>
      <c r="I534" s="11">
        <f>IF(AND(A534="",B534=""),"",IF(B534&lt;&gt;"",IFERROR(INDEX(TArea,MATCH(B534,TName,0))&amp;"",D534&amp;""),D534&amp;""))</f>
        <v/>
      </c>
      <c r="J534" s="11">
        <f>IF(AND(A534="",B534=""),"",IF(B534&lt;&gt;"",IFERROR(INDEX(TAsset,MATCH(B534,TName,0))&amp;"",E534&amp;""),E534&amp;""))</f>
        <v/>
      </c>
      <c r="K534" s="28">
        <f>IF(AND(A534="",B534="",C534="",F534=""),"",IF(A534="","Add a date",IF(A534&gt;AsOf,"After as-of date: not counted yet",IF(AND(B534&lt;&gt;"",COUNTIF(TName,B534)=0),"Task not on Tasks sheet",""))))</f>
        <v/>
      </c>
    </row>
    <row r="535">
      <c r="A535" s="6" t="n"/>
      <c r="B535" s="10" t="n"/>
      <c r="C535" s="10" t="n"/>
      <c r="D535" s="10" t="n"/>
      <c r="E535" s="10" t="n"/>
      <c r="F535" s="24" t="n"/>
      <c r="G535" s="10" t="n"/>
      <c r="H535" s="10" t="n"/>
      <c r="I535" s="11">
        <f>IF(AND(A535="",B535=""),"",IF(B535&lt;&gt;"",IFERROR(INDEX(TArea,MATCH(B535,TName,0))&amp;"",D535&amp;""),D535&amp;""))</f>
        <v/>
      </c>
      <c r="J535" s="11">
        <f>IF(AND(A535="",B535=""),"",IF(B535&lt;&gt;"",IFERROR(INDEX(TAsset,MATCH(B535,TName,0))&amp;"",E535&amp;""),E535&amp;""))</f>
        <v/>
      </c>
      <c r="K535" s="28">
        <f>IF(AND(A535="",B535="",C535="",F535=""),"",IF(A535="","Add a date",IF(A535&gt;AsOf,"After as-of date: not counted yet",IF(AND(B535&lt;&gt;"",COUNTIF(TName,B535)=0),"Task not on Tasks sheet",""))))</f>
        <v/>
      </c>
    </row>
    <row r="536">
      <c r="A536" s="6" t="n"/>
      <c r="B536" s="10" t="n"/>
      <c r="C536" s="10" t="n"/>
      <c r="D536" s="10" t="n"/>
      <c r="E536" s="10" t="n"/>
      <c r="F536" s="24" t="n"/>
      <c r="G536" s="10" t="n"/>
      <c r="H536" s="10" t="n"/>
      <c r="I536" s="11">
        <f>IF(AND(A536="",B536=""),"",IF(B536&lt;&gt;"",IFERROR(INDEX(TArea,MATCH(B536,TName,0))&amp;"",D536&amp;""),D536&amp;""))</f>
        <v/>
      </c>
      <c r="J536" s="11">
        <f>IF(AND(A536="",B536=""),"",IF(B536&lt;&gt;"",IFERROR(INDEX(TAsset,MATCH(B536,TName,0))&amp;"",E536&amp;""),E536&amp;""))</f>
        <v/>
      </c>
      <c r="K536" s="28">
        <f>IF(AND(A536="",B536="",C536="",F536=""),"",IF(A536="","Add a date",IF(A536&gt;AsOf,"After as-of date: not counted yet",IF(AND(B536&lt;&gt;"",COUNTIF(TName,B536)=0),"Task not on Tasks sheet",""))))</f>
        <v/>
      </c>
    </row>
    <row r="537">
      <c r="A537" s="6" t="n"/>
      <c r="B537" s="10" t="n"/>
      <c r="C537" s="10" t="n"/>
      <c r="D537" s="10" t="n"/>
      <c r="E537" s="10" t="n"/>
      <c r="F537" s="24" t="n"/>
      <c r="G537" s="10" t="n"/>
      <c r="H537" s="10" t="n"/>
      <c r="I537" s="11">
        <f>IF(AND(A537="",B537=""),"",IF(B537&lt;&gt;"",IFERROR(INDEX(TArea,MATCH(B537,TName,0))&amp;"",D537&amp;""),D537&amp;""))</f>
        <v/>
      </c>
      <c r="J537" s="11">
        <f>IF(AND(A537="",B537=""),"",IF(B537&lt;&gt;"",IFERROR(INDEX(TAsset,MATCH(B537,TName,0))&amp;"",E537&amp;""),E537&amp;""))</f>
        <v/>
      </c>
      <c r="K537" s="28">
        <f>IF(AND(A537="",B537="",C537="",F537=""),"",IF(A537="","Add a date",IF(A537&gt;AsOf,"After as-of date: not counted yet",IF(AND(B537&lt;&gt;"",COUNTIF(TName,B537)=0),"Task not on Tasks sheet",""))))</f>
        <v/>
      </c>
    </row>
    <row r="538">
      <c r="A538" s="6" t="n"/>
      <c r="B538" s="10" t="n"/>
      <c r="C538" s="10" t="n"/>
      <c r="D538" s="10" t="n"/>
      <c r="E538" s="10" t="n"/>
      <c r="F538" s="24" t="n"/>
      <c r="G538" s="10" t="n"/>
      <c r="H538" s="10" t="n"/>
      <c r="I538" s="11">
        <f>IF(AND(A538="",B538=""),"",IF(B538&lt;&gt;"",IFERROR(INDEX(TArea,MATCH(B538,TName,0))&amp;"",D538&amp;""),D538&amp;""))</f>
        <v/>
      </c>
      <c r="J538" s="11">
        <f>IF(AND(A538="",B538=""),"",IF(B538&lt;&gt;"",IFERROR(INDEX(TAsset,MATCH(B538,TName,0))&amp;"",E538&amp;""),E538&amp;""))</f>
        <v/>
      </c>
      <c r="K538" s="28">
        <f>IF(AND(A538="",B538="",C538="",F538=""),"",IF(A538="","Add a date",IF(A538&gt;AsOf,"After as-of date: not counted yet",IF(AND(B538&lt;&gt;"",COUNTIF(TName,B538)=0),"Task not on Tasks sheet",""))))</f>
        <v/>
      </c>
    </row>
    <row r="539">
      <c r="A539" s="6" t="n"/>
      <c r="B539" s="10" t="n"/>
      <c r="C539" s="10" t="n"/>
      <c r="D539" s="10" t="n"/>
      <c r="E539" s="10" t="n"/>
      <c r="F539" s="24" t="n"/>
      <c r="G539" s="10" t="n"/>
      <c r="H539" s="10" t="n"/>
      <c r="I539" s="11">
        <f>IF(AND(A539="",B539=""),"",IF(B539&lt;&gt;"",IFERROR(INDEX(TArea,MATCH(B539,TName,0))&amp;"",D539&amp;""),D539&amp;""))</f>
        <v/>
      </c>
      <c r="J539" s="11">
        <f>IF(AND(A539="",B539=""),"",IF(B539&lt;&gt;"",IFERROR(INDEX(TAsset,MATCH(B539,TName,0))&amp;"",E539&amp;""),E539&amp;""))</f>
        <v/>
      </c>
      <c r="K539" s="28">
        <f>IF(AND(A539="",B539="",C539="",F539=""),"",IF(A539="","Add a date",IF(A539&gt;AsOf,"After as-of date: not counted yet",IF(AND(B539&lt;&gt;"",COUNTIF(TName,B539)=0),"Task not on Tasks sheet",""))))</f>
        <v/>
      </c>
    </row>
    <row r="540">
      <c r="A540" s="6" t="n"/>
      <c r="B540" s="10" t="n"/>
      <c r="C540" s="10" t="n"/>
      <c r="D540" s="10" t="n"/>
      <c r="E540" s="10" t="n"/>
      <c r="F540" s="24" t="n"/>
      <c r="G540" s="10" t="n"/>
      <c r="H540" s="10" t="n"/>
      <c r="I540" s="11">
        <f>IF(AND(A540="",B540=""),"",IF(B540&lt;&gt;"",IFERROR(INDEX(TArea,MATCH(B540,TName,0))&amp;"",D540&amp;""),D540&amp;""))</f>
        <v/>
      </c>
      <c r="J540" s="11">
        <f>IF(AND(A540="",B540=""),"",IF(B540&lt;&gt;"",IFERROR(INDEX(TAsset,MATCH(B540,TName,0))&amp;"",E540&amp;""),E540&amp;""))</f>
        <v/>
      </c>
      <c r="K540" s="28">
        <f>IF(AND(A540="",B540="",C540="",F540=""),"",IF(A540="","Add a date",IF(A540&gt;AsOf,"After as-of date: not counted yet",IF(AND(B540&lt;&gt;"",COUNTIF(TName,B540)=0),"Task not on Tasks sheet",""))))</f>
        <v/>
      </c>
    </row>
    <row r="541">
      <c r="A541" s="6" t="n"/>
      <c r="B541" s="10" t="n"/>
      <c r="C541" s="10" t="n"/>
      <c r="D541" s="10" t="n"/>
      <c r="E541" s="10" t="n"/>
      <c r="F541" s="24" t="n"/>
      <c r="G541" s="10" t="n"/>
      <c r="H541" s="10" t="n"/>
      <c r="I541" s="11">
        <f>IF(AND(A541="",B541=""),"",IF(B541&lt;&gt;"",IFERROR(INDEX(TArea,MATCH(B541,TName,0))&amp;"",D541&amp;""),D541&amp;""))</f>
        <v/>
      </c>
      <c r="J541" s="11">
        <f>IF(AND(A541="",B541=""),"",IF(B541&lt;&gt;"",IFERROR(INDEX(TAsset,MATCH(B541,TName,0))&amp;"",E541&amp;""),E541&amp;""))</f>
        <v/>
      </c>
      <c r="K541" s="28">
        <f>IF(AND(A541="",B541="",C541="",F541=""),"",IF(A541="","Add a date",IF(A541&gt;AsOf,"After as-of date: not counted yet",IF(AND(B541&lt;&gt;"",COUNTIF(TName,B541)=0),"Task not on Tasks sheet",""))))</f>
        <v/>
      </c>
    </row>
    <row r="542">
      <c r="A542" s="6" t="n"/>
      <c r="B542" s="10" t="n"/>
      <c r="C542" s="10" t="n"/>
      <c r="D542" s="10" t="n"/>
      <c r="E542" s="10" t="n"/>
      <c r="F542" s="24" t="n"/>
      <c r="G542" s="10" t="n"/>
      <c r="H542" s="10" t="n"/>
      <c r="I542" s="11">
        <f>IF(AND(A542="",B542=""),"",IF(B542&lt;&gt;"",IFERROR(INDEX(TArea,MATCH(B542,TName,0))&amp;"",D542&amp;""),D542&amp;""))</f>
        <v/>
      </c>
      <c r="J542" s="11">
        <f>IF(AND(A542="",B542=""),"",IF(B542&lt;&gt;"",IFERROR(INDEX(TAsset,MATCH(B542,TName,0))&amp;"",E542&amp;""),E542&amp;""))</f>
        <v/>
      </c>
      <c r="K542" s="28">
        <f>IF(AND(A542="",B542="",C542="",F542=""),"",IF(A542="","Add a date",IF(A542&gt;AsOf,"After as-of date: not counted yet",IF(AND(B542&lt;&gt;"",COUNTIF(TName,B542)=0),"Task not on Tasks sheet",""))))</f>
        <v/>
      </c>
    </row>
    <row r="543">
      <c r="A543" s="6" t="n"/>
      <c r="B543" s="10" t="n"/>
      <c r="C543" s="10" t="n"/>
      <c r="D543" s="10" t="n"/>
      <c r="E543" s="10" t="n"/>
      <c r="F543" s="24" t="n"/>
      <c r="G543" s="10" t="n"/>
      <c r="H543" s="10" t="n"/>
      <c r="I543" s="11">
        <f>IF(AND(A543="",B543=""),"",IF(B543&lt;&gt;"",IFERROR(INDEX(TArea,MATCH(B543,TName,0))&amp;"",D543&amp;""),D543&amp;""))</f>
        <v/>
      </c>
      <c r="J543" s="11">
        <f>IF(AND(A543="",B543=""),"",IF(B543&lt;&gt;"",IFERROR(INDEX(TAsset,MATCH(B543,TName,0))&amp;"",E543&amp;""),E543&amp;""))</f>
        <v/>
      </c>
      <c r="K543" s="28">
        <f>IF(AND(A543="",B543="",C543="",F543=""),"",IF(A543="","Add a date",IF(A543&gt;AsOf,"After as-of date: not counted yet",IF(AND(B543&lt;&gt;"",COUNTIF(TName,B543)=0),"Task not on Tasks sheet",""))))</f>
        <v/>
      </c>
    </row>
    <row r="544">
      <c r="A544" s="6" t="n"/>
      <c r="B544" s="10" t="n"/>
      <c r="C544" s="10" t="n"/>
      <c r="D544" s="10" t="n"/>
      <c r="E544" s="10" t="n"/>
      <c r="F544" s="24" t="n"/>
      <c r="G544" s="10" t="n"/>
      <c r="H544" s="10" t="n"/>
      <c r="I544" s="11">
        <f>IF(AND(A544="",B544=""),"",IF(B544&lt;&gt;"",IFERROR(INDEX(TArea,MATCH(B544,TName,0))&amp;"",D544&amp;""),D544&amp;""))</f>
        <v/>
      </c>
      <c r="J544" s="11">
        <f>IF(AND(A544="",B544=""),"",IF(B544&lt;&gt;"",IFERROR(INDEX(TAsset,MATCH(B544,TName,0))&amp;"",E544&amp;""),E544&amp;""))</f>
        <v/>
      </c>
      <c r="K544" s="28">
        <f>IF(AND(A544="",B544="",C544="",F544=""),"",IF(A544="","Add a date",IF(A544&gt;AsOf,"After as-of date: not counted yet",IF(AND(B544&lt;&gt;"",COUNTIF(TName,B544)=0),"Task not on Tasks sheet",""))))</f>
        <v/>
      </c>
    </row>
    <row r="545">
      <c r="A545" s="6" t="n"/>
      <c r="B545" s="10" t="n"/>
      <c r="C545" s="10" t="n"/>
      <c r="D545" s="10" t="n"/>
      <c r="E545" s="10" t="n"/>
      <c r="F545" s="24" t="n"/>
      <c r="G545" s="10" t="n"/>
      <c r="H545" s="10" t="n"/>
      <c r="I545" s="11">
        <f>IF(AND(A545="",B545=""),"",IF(B545&lt;&gt;"",IFERROR(INDEX(TArea,MATCH(B545,TName,0))&amp;"",D545&amp;""),D545&amp;""))</f>
        <v/>
      </c>
      <c r="J545" s="11">
        <f>IF(AND(A545="",B545=""),"",IF(B545&lt;&gt;"",IFERROR(INDEX(TAsset,MATCH(B545,TName,0))&amp;"",E545&amp;""),E545&amp;""))</f>
        <v/>
      </c>
      <c r="K545" s="28">
        <f>IF(AND(A545="",B545="",C545="",F545=""),"",IF(A545="","Add a date",IF(A545&gt;AsOf,"After as-of date: not counted yet",IF(AND(B545&lt;&gt;"",COUNTIF(TName,B545)=0),"Task not on Tasks sheet",""))))</f>
        <v/>
      </c>
    </row>
    <row r="546">
      <c r="A546" s="6" t="n"/>
      <c r="B546" s="10" t="n"/>
      <c r="C546" s="10" t="n"/>
      <c r="D546" s="10" t="n"/>
      <c r="E546" s="10" t="n"/>
      <c r="F546" s="24" t="n"/>
      <c r="G546" s="10" t="n"/>
      <c r="H546" s="10" t="n"/>
      <c r="I546" s="11">
        <f>IF(AND(A546="",B546=""),"",IF(B546&lt;&gt;"",IFERROR(INDEX(TArea,MATCH(B546,TName,0))&amp;"",D546&amp;""),D546&amp;""))</f>
        <v/>
      </c>
      <c r="J546" s="11">
        <f>IF(AND(A546="",B546=""),"",IF(B546&lt;&gt;"",IFERROR(INDEX(TAsset,MATCH(B546,TName,0))&amp;"",E546&amp;""),E546&amp;""))</f>
        <v/>
      </c>
      <c r="K546" s="28">
        <f>IF(AND(A546="",B546="",C546="",F546=""),"",IF(A546="","Add a date",IF(A546&gt;AsOf,"After as-of date: not counted yet",IF(AND(B546&lt;&gt;"",COUNTIF(TName,B546)=0),"Task not on Tasks sheet",""))))</f>
        <v/>
      </c>
    </row>
    <row r="547">
      <c r="A547" s="6" t="n"/>
      <c r="B547" s="10" t="n"/>
      <c r="C547" s="10" t="n"/>
      <c r="D547" s="10" t="n"/>
      <c r="E547" s="10" t="n"/>
      <c r="F547" s="24" t="n"/>
      <c r="G547" s="10" t="n"/>
      <c r="H547" s="10" t="n"/>
      <c r="I547" s="11">
        <f>IF(AND(A547="",B547=""),"",IF(B547&lt;&gt;"",IFERROR(INDEX(TArea,MATCH(B547,TName,0))&amp;"",D547&amp;""),D547&amp;""))</f>
        <v/>
      </c>
      <c r="J547" s="11">
        <f>IF(AND(A547="",B547=""),"",IF(B547&lt;&gt;"",IFERROR(INDEX(TAsset,MATCH(B547,TName,0))&amp;"",E547&amp;""),E547&amp;""))</f>
        <v/>
      </c>
      <c r="K547" s="28">
        <f>IF(AND(A547="",B547="",C547="",F547=""),"",IF(A547="","Add a date",IF(A547&gt;AsOf,"After as-of date: not counted yet",IF(AND(B547&lt;&gt;"",COUNTIF(TName,B547)=0),"Task not on Tasks sheet",""))))</f>
        <v/>
      </c>
    </row>
    <row r="548">
      <c r="A548" s="6" t="n"/>
      <c r="B548" s="10" t="n"/>
      <c r="C548" s="10" t="n"/>
      <c r="D548" s="10" t="n"/>
      <c r="E548" s="10" t="n"/>
      <c r="F548" s="24" t="n"/>
      <c r="G548" s="10" t="n"/>
      <c r="H548" s="10" t="n"/>
      <c r="I548" s="11">
        <f>IF(AND(A548="",B548=""),"",IF(B548&lt;&gt;"",IFERROR(INDEX(TArea,MATCH(B548,TName,0))&amp;"",D548&amp;""),D548&amp;""))</f>
        <v/>
      </c>
      <c r="J548" s="11">
        <f>IF(AND(A548="",B548=""),"",IF(B548&lt;&gt;"",IFERROR(INDEX(TAsset,MATCH(B548,TName,0))&amp;"",E548&amp;""),E548&amp;""))</f>
        <v/>
      </c>
      <c r="K548" s="28">
        <f>IF(AND(A548="",B548="",C548="",F548=""),"",IF(A548="","Add a date",IF(A548&gt;AsOf,"After as-of date: not counted yet",IF(AND(B548&lt;&gt;"",COUNTIF(TName,B548)=0),"Task not on Tasks sheet",""))))</f>
        <v/>
      </c>
    </row>
    <row r="549">
      <c r="A549" s="6" t="n"/>
      <c r="B549" s="10" t="n"/>
      <c r="C549" s="10" t="n"/>
      <c r="D549" s="10" t="n"/>
      <c r="E549" s="10" t="n"/>
      <c r="F549" s="24" t="n"/>
      <c r="G549" s="10" t="n"/>
      <c r="H549" s="10" t="n"/>
      <c r="I549" s="11">
        <f>IF(AND(A549="",B549=""),"",IF(B549&lt;&gt;"",IFERROR(INDEX(TArea,MATCH(B549,TName,0))&amp;"",D549&amp;""),D549&amp;""))</f>
        <v/>
      </c>
      <c r="J549" s="11">
        <f>IF(AND(A549="",B549=""),"",IF(B549&lt;&gt;"",IFERROR(INDEX(TAsset,MATCH(B549,TName,0))&amp;"",E549&amp;""),E549&amp;""))</f>
        <v/>
      </c>
      <c r="K549" s="28">
        <f>IF(AND(A549="",B549="",C549="",F549=""),"",IF(A549="","Add a date",IF(A549&gt;AsOf,"After as-of date: not counted yet",IF(AND(B549&lt;&gt;"",COUNTIF(TName,B549)=0),"Task not on Tasks sheet",""))))</f>
        <v/>
      </c>
    </row>
    <row r="550">
      <c r="A550" s="6" t="n"/>
      <c r="B550" s="10" t="n"/>
      <c r="C550" s="10" t="n"/>
      <c r="D550" s="10" t="n"/>
      <c r="E550" s="10" t="n"/>
      <c r="F550" s="24" t="n"/>
      <c r="G550" s="10" t="n"/>
      <c r="H550" s="10" t="n"/>
      <c r="I550" s="11">
        <f>IF(AND(A550="",B550=""),"",IF(B550&lt;&gt;"",IFERROR(INDEX(TArea,MATCH(B550,TName,0))&amp;"",D550&amp;""),D550&amp;""))</f>
        <v/>
      </c>
      <c r="J550" s="11">
        <f>IF(AND(A550="",B550=""),"",IF(B550&lt;&gt;"",IFERROR(INDEX(TAsset,MATCH(B550,TName,0))&amp;"",E550&amp;""),E550&amp;""))</f>
        <v/>
      </c>
      <c r="K550" s="28">
        <f>IF(AND(A550="",B550="",C550="",F550=""),"",IF(A550="","Add a date",IF(A550&gt;AsOf,"After as-of date: not counted yet",IF(AND(B550&lt;&gt;"",COUNTIF(TName,B550)=0),"Task not on Tasks sheet",""))))</f>
        <v/>
      </c>
    </row>
    <row r="551">
      <c r="A551" s="6" t="n"/>
      <c r="B551" s="10" t="n"/>
      <c r="C551" s="10" t="n"/>
      <c r="D551" s="10" t="n"/>
      <c r="E551" s="10" t="n"/>
      <c r="F551" s="24" t="n"/>
      <c r="G551" s="10" t="n"/>
      <c r="H551" s="10" t="n"/>
      <c r="I551" s="11">
        <f>IF(AND(A551="",B551=""),"",IF(B551&lt;&gt;"",IFERROR(INDEX(TArea,MATCH(B551,TName,0))&amp;"",D551&amp;""),D551&amp;""))</f>
        <v/>
      </c>
      <c r="J551" s="11">
        <f>IF(AND(A551="",B551=""),"",IF(B551&lt;&gt;"",IFERROR(INDEX(TAsset,MATCH(B551,TName,0))&amp;"",E551&amp;""),E551&amp;""))</f>
        <v/>
      </c>
      <c r="K551" s="28">
        <f>IF(AND(A551="",B551="",C551="",F551=""),"",IF(A551="","Add a date",IF(A551&gt;AsOf,"After as-of date: not counted yet",IF(AND(B551&lt;&gt;"",COUNTIF(TName,B551)=0),"Task not on Tasks sheet",""))))</f>
        <v/>
      </c>
    </row>
    <row r="552">
      <c r="A552" s="6" t="n"/>
      <c r="B552" s="10" t="n"/>
      <c r="C552" s="10" t="n"/>
      <c r="D552" s="10" t="n"/>
      <c r="E552" s="10" t="n"/>
      <c r="F552" s="24" t="n"/>
      <c r="G552" s="10" t="n"/>
      <c r="H552" s="10" t="n"/>
      <c r="I552" s="11">
        <f>IF(AND(A552="",B552=""),"",IF(B552&lt;&gt;"",IFERROR(INDEX(TArea,MATCH(B552,TName,0))&amp;"",D552&amp;""),D552&amp;""))</f>
        <v/>
      </c>
      <c r="J552" s="11">
        <f>IF(AND(A552="",B552=""),"",IF(B552&lt;&gt;"",IFERROR(INDEX(TAsset,MATCH(B552,TName,0))&amp;"",E552&amp;""),E552&amp;""))</f>
        <v/>
      </c>
      <c r="K552" s="28">
        <f>IF(AND(A552="",B552="",C552="",F552=""),"",IF(A552="","Add a date",IF(A552&gt;AsOf,"After as-of date: not counted yet",IF(AND(B552&lt;&gt;"",COUNTIF(TName,B552)=0),"Task not on Tasks sheet",""))))</f>
        <v/>
      </c>
    </row>
    <row r="553">
      <c r="A553" s="6" t="n"/>
      <c r="B553" s="10" t="n"/>
      <c r="C553" s="10" t="n"/>
      <c r="D553" s="10" t="n"/>
      <c r="E553" s="10" t="n"/>
      <c r="F553" s="24" t="n"/>
      <c r="G553" s="10" t="n"/>
      <c r="H553" s="10" t="n"/>
      <c r="I553" s="11">
        <f>IF(AND(A553="",B553=""),"",IF(B553&lt;&gt;"",IFERROR(INDEX(TArea,MATCH(B553,TName,0))&amp;"",D553&amp;""),D553&amp;""))</f>
        <v/>
      </c>
      <c r="J553" s="11">
        <f>IF(AND(A553="",B553=""),"",IF(B553&lt;&gt;"",IFERROR(INDEX(TAsset,MATCH(B553,TName,0))&amp;"",E553&amp;""),E553&amp;""))</f>
        <v/>
      </c>
      <c r="K553" s="28">
        <f>IF(AND(A553="",B553="",C553="",F553=""),"",IF(A553="","Add a date",IF(A553&gt;AsOf,"After as-of date: not counted yet",IF(AND(B553&lt;&gt;"",COUNTIF(TName,B553)=0),"Task not on Tasks sheet",""))))</f>
        <v/>
      </c>
    </row>
    <row r="554">
      <c r="A554" s="6" t="n"/>
      <c r="B554" s="10" t="n"/>
      <c r="C554" s="10" t="n"/>
      <c r="D554" s="10" t="n"/>
      <c r="E554" s="10" t="n"/>
      <c r="F554" s="24" t="n"/>
      <c r="G554" s="10" t="n"/>
      <c r="H554" s="10" t="n"/>
      <c r="I554" s="11">
        <f>IF(AND(A554="",B554=""),"",IF(B554&lt;&gt;"",IFERROR(INDEX(TArea,MATCH(B554,TName,0))&amp;"",D554&amp;""),D554&amp;""))</f>
        <v/>
      </c>
      <c r="J554" s="11">
        <f>IF(AND(A554="",B554=""),"",IF(B554&lt;&gt;"",IFERROR(INDEX(TAsset,MATCH(B554,TName,0))&amp;"",E554&amp;""),E554&amp;""))</f>
        <v/>
      </c>
      <c r="K554" s="28">
        <f>IF(AND(A554="",B554="",C554="",F554=""),"",IF(A554="","Add a date",IF(A554&gt;AsOf,"After as-of date: not counted yet",IF(AND(B554&lt;&gt;"",COUNTIF(TName,B554)=0),"Task not on Tasks sheet",""))))</f>
        <v/>
      </c>
    </row>
    <row r="555">
      <c r="A555" s="6" t="n"/>
      <c r="B555" s="10" t="n"/>
      <c r="C555" s="10" t="n"/>
      <c r="D555" s="10" t="n"/>
      <c r="E555" s="10" t="n"/>
      <c r="F555" s="24" t="n"/>
      <c r="G555" s="10" t="n"/>
      <c r="H555" s="10" t="n"/>
      <c r="I555" s="11">
        <f>IF(AND(A555="",B555=""),"",IF(B555&lt;&gt;"",IFERROR(INDEX(TArea,MATCH(B555,TName,0))&amp;"",D555&amp;""),D555&amp;""))</f>
        <v/>
      </c>
      <c r="J555" s="11">
        <f>IF(AND(A555="",B555=""),"",IF(B555&lt;&gt;"",IFERROR(INDEX(TAsset,MATCH(B555,TName,0))&amp;"",E555&amp;""),E555&amp;""))</f>
        <v/>
      </c>
      <c r="K555" s="28">
        <f>IF(AND(A555="",B555="",C555="",F555=""),"",IF(A555="","Add a date",IF(A555&gt;AsOf,"After as-of date: not counted yet",IF(AND(B555&lt;&gt;"",COUNTIF(TName,B555)=0),"Task not on Tasks sheet",""))))</f>
        <v/>
      </c>
    </row>
    <row r="556">
      <c r="A556" s="6" t="n"/>
      <c r="B556" s="10" t="n"/>
      <c r="C556" s="10" t="n"/>
      <c r="D556" s="10" t="n"/>
      <c r="E556" s="10" t="n"/>
      <c r="F556" s="24" t="n"/>
      <c r="G556" s="10" t="n"/>
      <c r="H556" s="10" t="n"/>
      <c r="I556" s="11">
        <f>IF(AND(A556="",B556=""),"",IF(B556&lt;&gt;"",IFERROR(INDEX(TArea,MATCH(B556,TName,0))&amp;"",D556&amp;""),D556&amp;""))</f>
        <v/>
      </c>
      <c r="J556" s="11">
        <f>IF(AND(A556="",B556=""),"",IF(B556&lt;&gt;"",IFERROR(INDEX(TAsset,MATCH(B556,TName,0))&amp;"",E556&amp;""),E556&amp;""))</f>
        <v/>
      </c>
      <c r="K556" s="28">
        <f>IF(AND(A556="",B556="",C556="",F556=""),"",IF(A556="","Add a date",IF(A556&gt;AsOf,"After as-of date: not counted yet",IF(AND(B556&lt;&gt;"",COUNTIF(TName,B556)=0),"Task not on Tasks sheet",""))))</f>
        <v/>
      </c>
    </row>
    <row r="557">
      <c r="A557" s="6" t="n"/>
      <c r="B557" s="10" t="n"/>
      <c r="C557" s="10" t="n"/>
      <c r="D557" s="10" t="n"/>
      <c r="E557" s="10" t="n"/>
      <c r="F557" s="24" t="n"/>
      <c r="G557" s="10" t="n"/>
      <c r="H557" s="10" t="n"/>
      <c r="I557" s="11">
        <f>IF(AND(A557="",B557=""),"",IF(B557&lt;&gt;"",IFERROR(INDEX(TArea,MATCH(B557,TName,0))&amp;"",D557&amp;""),D557&amp;""))</f>
        <v/>
      </c>
      <c r="J557" s="11">
        <f>IF(AND(A557="",B557=""),"",IF(B557&lt;&gt;"",IFERROR(INDEX(TAsset,MATCH(B557,TName,0))&amp;"",E557&amp;""),E557&amp;""))</f>
        <v/>
      </c>
      <c r="K557" s="28">
        <f>IF(AND(A557="",B557="",C557="",F557=""),"",IF(A557="","Add a date",IF(A557&gt;AsOf,"After as-of date: not counted yet",IF(AND(B557&lt;&gt;"",COUNTIF(TName,B557)=0),"Task not on Tasks sheet",""))))</f>
        <v/>
      </c>
    </row>
    <row r="558">
      <c r="A558" s="6" t="n"/>
      <c r="B558" s="10" t="n"/>
      <c r="C558" s="10" t="n"/>
      <c r="D558" s="10" t="n"/>
      <c r="E558" s="10" t="n"/>
      <c r="F558" s="24" t="n"/>
      <c r="G558" s="10" t="n"/>
      <c r="H558" s="10" t="n"/>
      <c r="I558" s="11">
        <f>IF(AND(A558="",B558=""),"",IF(B558&lt;&gt;"",IFERROR(INDEX(TArea,MATCH(B558,TName,0))&amp;"",D558&amp;""),D558&amp;""))</f>
        <v/>
      </c>
      <c r="J558" s="11">
        <f>IF(AND(A558="",B558=""),"",IF(B558&lt;&gt;"",IFERROR(INDEX(TAsset,MATCH(B558,TName,0))&amp;"",E558&amp;""),E558&amp;""))</f>
        <v/>
      </c>
      <c r="K558" s="28">
        <f>IF(AND(A558="",B558="",C558="",F558=""),"",IF(A558="","Add a date",IF(A558&gt;AsOf,"After as-of date: not counted yet",IF(AND(B558&lt;&gt;"",COUNTIF(TName,B558)=0),"Task not on Tasks sheet",""))))</f>
        <v/>
      </c>
    </row>
    <row r="559">
      <c r="A559" s="6" t="n"/>
      <c r="B559" s="10" t="n"/>
      <c r="C559" s="10" t="n"/>
      <c r="D559" s="10" t="n"/>
      <c r="E559" s="10" t="n"/>
      <c r="F559" s="24" t="n"/>
      <c r="G559" s="10" t="n"/>
      <c r="H559" s="10" t="n"/>
      <c r="I559" s="11">
        <f>IF(AND(A559="",B559=""),"",IF(B559&lt;&gt;"",IFERROR(INDEX(TArea,MATCH(B559,TName,0))&amp;"",D559&amp;""),D559&amp;""))</f>
        <v/>
      </c>
      <c r="J559" s="11">
        <f>IF(AND(A559="",B559=""),"",IF(B559&lt;&gt;"",IFERROR(INDEX(TAsset,MATCH(B559,TName,0))&amp;"",E559&amp;""),E559&amp;""))</f>
        <v/>
      </c>
      <c r="K559" s="28">
        <f>IF(AND(A559="",B559="",C559="",F559=""),"",IF(A559="","Add a date",IF(A559&gt;AsOf,"After as-of date: not counted yet",IF(AND(B559&lt;&gt;"",COUNTIF(TName,B559)=0),"Task not on Tasks sheet",""))))</f>
        <v/>
      </c>
    </row>
    <row r="560">
      <c r="A560" s="6" t="n"/>
      <c r="B560" s="10" t="n"/>
      <c r="C560" s="10" t="n"/>
      <c r="D560" s="10" t="n"/>
      <c r="E560" s="10" t="n"/>
      <c r="F560" s="24" t="n"/>
      <c r="G560" s="10" t="n"/>
      <c r="H560" s="10" t="n"/>
      <c r="I560" s="11">
        <f>IF(AND(A560="",B560=""),"",IF(B560&lt;&gt;"",IFERROR(INDEX(TArea,MATCH(B560,TName,0))&amp;"",D560&amp;""),D560&amp;""))</f>
        <v/>
      </c>
      <c r="J560" s="11">
        <f>IF(AND(A560="",B560=""),"",IF(B560&lt;&gt;"",IFERROR(INDEX(TAsset,MATCH(B560,TName,0))&amp;"",E560&amp;""),E560&amp;""))</f>
        <v/>
      </c>
      <c r="K560" s="28">
        <f>IF(AND(A560="",B560="",C560="",F560=""),"",IF(A560="","Add a date",IF(A560&gt;AsOf,"After as-of date: not counted yet",IF(AND(B560&lt;&gt;"",COUNTIF(TName,B560)=0),"Task not on Tasks sheet",""))))</f>
        <v/>
      </c>
    </row>
    <row r="561">
      <c r="A561" s="6" t="n"/>
      <c r="B561" s="10" t="n"/>
      <c r="C561" s="10" t="n"/>
      <c r="D561" s="10" t="n"/>
      <c r="E561" s="10" t="n"/>
      <c r="F561" s="24" t="n"/>
      <c r="G561" s="10" t="n"/>
      <c r="H561" s="10" t="n"/>
      <c r="I561" s="11">
        <f>IF(AND(A561="",B561=""),"",IF(B561&lt;&gt;"",IFERROR(INDEX(TArea,MATCH(B561,TName,0))&amp;"",D561&amp;""),D561&amp;""))</f>
        <v/>
      </c>
      <c r="J561" s="11">
        <f>IF(AND(A561="",B561=""),"",IF(B561&lt;&gt;"",IFERROR(INDEX(TAsset,MATCH(B561,TName,0))&amp;"",E561&amp;""),E561&amp;""))</f>
        <v/>
      </c>
      <c r="K561" s="28">
        <f>IF(AND(A561="",B561="",C561="",F561=""),"",IF(A561="","Add a date",IF(A561&gt;AsOf,"After as-of date: not counted yet",IF(AND(B561&lt;&gt;"",COUNTIF(TName,B561)=0),"Task not on Tasks sheet",""))))</f>
        <v/>
      </c>
    </row>
    <row r="562">
      <c r="A562" s="6" t="n"/>
      <c r="B562" s="10" t="n"/>
      <c r="C562" s="10" t="n"/>
      <c r="D562" s="10" t="n"/>
      <c r="E562" s="10" t="n"/>
      <c r="F562" s="24" t="n"/>
      <c r="G562" s="10" t="n"/>
      <c r="H562" s="10" t="n"/>
      <c r="I562" s="11">
        <f>IF(AND(A562="",B562=""),"",IF(B562&lt;&gt;"",IFERROR(INDEX(TArea,MATCH(B562,TName,0))&amp;"",D562&amp;""),D562&amp;""))</f>
        <v/>
      </c>
      <c r="J562" s="11">
        <f>IF(AND(A562="",B562=""),"",IF(B562&lt;&gt;"",IFERROR(INDEX(TAsset,MATCH(B562,TName,0))&amp;"",E562&amp;""),E562&amp;""))</f>
        <v/>
      </c>
      <c r="K562" s="28">
        <f>IF(AND(A562="",B562="",C562="",F562=""),"",IF(A562="","Add a date",IF(A562&gt;AsOf,"After as-of date: not counted yet",IF(AND(B562&lt;&gt;"",COUNTIF(TName,B562)=0),"Task not on Tasks sheet",""))))</f>
        <v/>
      </c>
    </row>
    <row r="563">
      <c r="A563" s="6" t="n"/>
      <c r="B563" s="10" t="n"/>
      <c r="C563" s="10" t="n"/>
      <c r="D563" s="10" t="n"/>
      <c r="E563" s="10" t="n"/>
      <c r="F563" s="24" t="n"/>
      <c r="G563" s="10" t="n"/>
      <c r="H563" s="10" t="n"/>
      <c r="I563" s="11">
        <f>IF(AND(A563="",B563=""),"",IF(B563&lt;&gt;"",IFERROR(INDEX(TArea,MATCH(B563,TName,0))&amp;"",D563&amp;""),D563&amp;""))</f>
        <v/>
      </c>
      <c r="J563" s="11">
        <f>IF(AND(A563="",B563=""),"",IF(B563&lt;&gt;"",IFERROR(INDEX(TAsset,MATCH(B563,TName,0))&amp;"",E563&amp;""),E563&amp;""))</f>
        <v/>
      </c>
      <c r="K563" s="28">
        <f>IF(AND(A563="",B563="",C563="",F563=""),"",IF(A563="","Add a date",IF(A563&gt;AsOf,"After as-of date: not counted yet",IF(AND(B563&lt;&gt;"",COUNTIF(TName,B563)=0),"Task not on Tasks sheet",""))))</f>
        <v/>
      </c>
    </row>
    <row r="564">
      <c r="A564" s="6" t="n"/>
      <c r="B564" s="10" t="n"/>
      <c r="C564" s="10" t="n"/>
      <c r="D564" s="10" t="n"/>
      <c r="E564" s="10" t="n"/>
      <c r="F564" s="24" t="n"/>
      <c r="G564" s="10" t="n"/>
      <c r="H564" s="10" t="n"/>
      <c r="I564" s="11">
        <f>IF(AND(A564="",B564=""),"",IF(B564&lt;&gt;"",IFERROR(INDEX(TArea,MATCH(B564,TName,0))&amp;"",D564&amp;""),D564&amp;""))</f>
        <v/>
      </c>
      <c r="J564" s="11">
        <f>IF(AND(A564="",B564=""),"",IF(B564&lt;&gt;"",IFERROR(INDEX(TAsset,MATCH(B564,TName,0))&amp;"",E564&amp;""),E564&amp;""))</f>
        <v/>
      </c>
      <c r="K564" s="28">
        <f>IF(AND(A564="",B564="",C564="",F564=""),"",IF(A564="","Add a date",IF(A564&gt;AsOf,"After as-of date: not counted yet",IF(AND(B564&lt;&gt;"",COUNTIF(TName,B564)=0),"Task not on Tasks sheet",""))))</f>
        <v/>
      </c>
    </row>
    <row r="565">
      <c r="A565" s="6" t="n"/>
      <c r="B565" s="10" t="n"/>
      <c r="C565" s="10" t="n"/>
      <c r="D565" s="10" t="n"/>
      <c r="E565" s="10" t="n"/>
      <c r="F565" s="24" t="n"/>
      <c r="G565" s="10" t="n"/>
      <c r="H565" s="10" t="n"/>
      <c r="I565" s="11">
        <f>IF(AND(A565="",B565=""),"",IF(B565&lt;&gt;"",IFERROR(INDEX(TArea,MATCH(B565,TName,0))&amp;"",D565&amp;""),D565&amp;""))</f>
        <v/>
      </c>
      <c r="J565" s="11">
        <f>IF(AND(A565="",B565=""),"",IF(B565&lt;&gt;"",IFERROR(INDEX(TAsset,MATCH(B565,TName,0))&amp;"",E565&amp;""),E565&amp;""))</f>
        <v/>
      </c>
      <c r="K565" s="28">
        <f>IF(AND(A565="",B565="",C565="",F565=""),"",IF(A565="","Add a date",IF(A565&gt;AsOf,"After as-of date: not counted yet",IF(AND(B565&lt;&gt;"",COUNTIF(TName,B565)=0),"Task not on Tasks sheet",""))))</f>
        <v/>
      </c>
    </row>
    <row r="566">
      <c r="A566" s="6" t="n"/>
      <c r="B566" s="10" t="n"/>
      <c r="C566" s="10" t="n"/>
      <c r="D566" s="10" t="n"/>
      <c r="E566" s="10" t="n"/>
      <c r="F566" s="24" t="n"/>
      <c r="G566" s="10" t="n"/>
      <c r="H566" s="10" t="n"/>
      <c r="I566" s="11">
        <f>IF(AND(A566="",B566=""),"",IF(B566&lt;&gt;"",IFERROR(INDEX(TArea,MATCH(B566,TName,0))&amp;"",D566&amp;""),D566&amp;""))</f>
        <v/>
      </c>
      <c r="J566" s="11">
        <f>IF(AND(A566="",B566=""),"",IF(B566&lt;&gt;"",IFERROR(INDEX(TAsset,MATCH(B566,TName,0))&amp;"",E566&amp;""),E566&amp;""))</f>
        <v/>
      </c>
      <c r="K566" s="28">
        <f>IF(AND(A566="",B566="",C566="",F566=""),"",IF(A566="","Add a date",IF(A566&gt;AsOf,"After as-of date: not counted yet",IF(AND(B566&lt;&gt;"",COUNTIF(TName,B566)=0),"Task not on Tasks sheet",""))))</f>
        <v/>
      </c>
    </row>
    <row r="567">
      <c r="A567" s="6" t="n"/>
      <c r="B567" s="10" t="n"/>
      <c r="C567" s="10" t="n"/>
      <c r="D567" s="10" t="n"/>
      <c r="E567" s="10" t="n"/>
      <c r="F567" s="24" t="n"/>
      <c r="G567" s="10" t="n"/>
      <c r="H567" s="10" t="n"/>
      <c r="I567" s="11">
        <f>IF(AND(A567="",B567=""),"",IF(B567&lt;&gt;"",IFERROR(INDEX(TArea,MATCH(B567,TName,0))&amp;"",D567&amp;""),D567&amp;""))</f>
        <v/>
      </c>
      <c r="J567" s="11">
        <f>IF(AND(A567="",B567=""),"",IF(B567&lt;&gt;"",IFERROR(INDEX(TAsset,MATCH(B567,TName,0))&amp;"",E567&amp;""),E567&amp;""))</f>
        <v/>
      </c>
      <c r="K567" s="28">
        <f>IF(AND(A567="",B567="",C567="",F567=""),"",IF(A567="","Add a date",IF(A567&gt;AsOf,"After as-of date: not counted yet",IF(AND(B567&lt;&gt;"",COUNTIF(TName,B567)=0),"Task not on Tasks sheet",""))))</f>
        <v/>
      </c>
    </row>
    <row r="568">
      <c r="A568" s="6" t="n"/>
      <c r="B568" s="10" t="n"/>
      <c r="C568" s="10" t="n"/>
      <c r="D568" s="10" t="n"/>
      <c r="E568" s="10" t="n"/>
      <c r="F568" s="24" t="n"/>
      <c r="G568" s="10" t="n"/>
      <c r="H568" s="10" t="n"/>
      <c r="I568" s="11">
        <f>IF(AND(A568="",B568=""),"",IF(B568&lt;&gt;"",IFERROR(INDEX(TArea,MATCH(B568,TName,0))&amp;"",D568&amp;""),D568&amp;""))</f>
        <v/>
      </c>
      <c r="J568" s="11">
        <f>IF(AND(A568="",B568=""),"",IF(B568&lt;&gt;"",IFERROR(INDEX(TAsset,MATCH(B568,TName,0))&amp;"",E568&amp;""),E568&amp;""))</f>
        <v/>
      </c>
      <c r="K568" s="28">
        <f>IF(AND(A568="",B568="",C568="",F568=""),"",IF(A568="","Add a date",IF(A568&gt;AsOf,"After as-of date: not counted yet",IF(AND(B568&lt;&gt;"",COUNTIF(TName,B568)=0),"Task not on Tasks sheet",""))))</f>
        <v/>
      </c>
    </row>
    <row r="569">
      <c r="A569" s="6" t="n"/>
      <c r="B569" s="10" t="n"/>
      <c r="C569" s="10" t="n"/>
      <c r="D569" s="10" t="n"/>
      <c r="E569" s="10" t="n"/>
      <c r="F569" s="24" t="n"/>
      <c r="G569" s="10" t="n"/>
      <c r="H569" s="10" t="n"/>
      <c r="I569" s="11">
        <f>IF(AND(A569="",B569=""),"",IF(B569&lt;&gt;"",IFERROR(INDEX(TArea,MATCH(B569,TName,0))&amp;"",D569&amp;""),D569&amp;""))</f>
        <v/>
      </c>
      <c r="J569" s="11">
        <f>IF(AND(A569="",B569=""),"",IF(B569&lt;&gt;"",IFERROR(INDEX(TAsset,MATCH(B569,TName,0))&amp;"",E569&amp;""),E569&amp;""))</f>
        <v/>
      </c>
      <c r="K569" s="28">
        <f>IF(AND(A569="",B569="",C569="",F569=""),"",IF(A569="","Add a date",IF(A569&gt;AsOf,"After as-of date: not counted yet",IF(AND(B569&lt;&gt;"",COUNTIF(TName,B569)=0),"Task not on Tasks sheet",""))))</f>
        <v/>
      </c>
    </row>
    <row r="570">
      <c r="A570" s="6" t="n"/>
      <c r="B570" s="10" t="n"/>
      <c r="C570" s="10" t="n"/>
      <c r="D570" s="10" t="n"/>
      <c r="E570" s="10" t="n"/>
      <c r="F570" s="24" t="n"/>
      <c r="G570" s="10" t="n"/>
      <c r="H570" s="10" t="n"/>
      <c r="I570" s="11">
        <f>IF(AND(A570="",B570=""),"",IF(B570&lt;&gt;"",IFERROR(INDEX(TArea,MATCH(B570,TName,0))&amp;"",D570&amp;""),D570&amp;""))</f>
        <v/>
      </c>
      <c r="J570" s="11">
        <f>IF(AND(A570="",B570=""),"",IF(B570&lt;&gt;"",IFERROR(INDEX(TAsset,MATCH(B570,TName,0))&amp;"",E570&amp;""),E570&amp;""))</f>
        <v/>
      </c>
      <c r="K570" s="28">
        <f>IF(AND(A570="",B570="",C570="",F570=""),"",IF(A570="","Add a date",IF(A570&gt;AsOf,"After as-of date: not counted yet",IF(AND(B570&lt;&gt;"",COUNTIF(TName,B570)=0),"Task not on Tasks sheet",""))))</f>
        <v/>
      </c>
    </row>
    <row r="571">
      <c r="A571" s="6" t="n"/>
      <c r="B571" s="10" t="n"/>
      <c r="C571" s="10" t="n"/>
      <c r="D571" s="10" t="n"/>
      <c r="E571" s="10" t="n"/>
      <c r="F571" s="24" t="n"/>
      <c r="G571" s="10" t="n"/>
      <c r="H571" s="10" t="n"/>
      <c r="I571" s="11">
        <f>IF(AND(A571="",B571=""),"",IF(B571&lt;&gt;"",IFERROR(INDEX(TArea,MATCH(B571,TName,0))&amp;"",D571&amp;""),D571&amp;""))</f>
        <v/>
      </c>
      <c r="J571" s="11">
        <f>IF(AND(A571="",B571=""),"",IF(B571&lt;&gt;"",IFERROR(INDEX(TAsset,MATCH(B571,TName,0))&amp;"",E571&amp;""),E571&amp;""))</f>
        <v/>
      </c>
      <c r="K571" s="28">
        <f>IF(AND(A571="",B571="",C571="",F571=""),"",IF(A571="","Add a date",IF(A571&gt;AsOf,"After as-of date: not counted yet",IF(AND(B571&lt;&gt;"",COUNTIF(TName,B571)=0),"Task not on Tasks sheet",""))))</f>
        <v/>
      </c>
    </row>
    <row r="572">
      <c r="A572" s="6" t="n"/>
      <c r="B572" s="10" t="n"/>
      <c r="C572" s="10" t="n"/>
      <c r="D572" s="10" t="n"/>
      <c r="E572" s="10" t="n"/>
      <c r="F572" s="24" t="n"/>
      <c r="G572" s="10" t="n"/>
      <c r="H572" s="10" t="n"/>
      <c r="I572" s="11">
        <f>IF(AND(A572="",B572=""),"",IF(B572&lt;&gt;"",IFERROR(INDEX(TArea,MATCH(B572,TName,0))&amp;"",D572&amp;""),D572&amp;""))</f>
        <v/>
      </c>
      <c r="J572" s="11">
        <f>IF(AND(A572="",B572=""),"",IF(B572&lt;&gt;"",IFERROR(INDEX(TAsset,MATCH(B572,TName,0))&amp;"",E572&amp;""),E572&amp;""))</f>
        <v/>
      </c>
      <c r="K572" s="28">
        <f>IF(AND(A572="",B572="",C572="",F572=""),"",IF(A572="","Add a date",IF(A572&gt;AsOf,"After as-of date: not counted yet",IF(AND(B572&lt;&gt;"",COUNTIF(TName,B572)=0),"Task not on Tasks sheet",""))))</f>
        <v/>
      </c>
    </row>
    <row r="573">
      <c r="A573" s="6" t="n"/>
      <c r="B573" s="10" t="n"/>
      <c r="C573" s="10" t="n"/>
      <c r="D573" s="10" t="n"/>
      <c r="E573" s="10" t="n"/>
      <c r="F573" s="24" t="n"/>
      <c r="G573" s="10" t="n"/>
      <c r="H573" s="10" t="n"/>
      <c r="I573" s="11">
        <f>IF(AND(A573="",B573=""),"",IF(B573&lt;&gt;"",IFERROR(INDEX(TArea,MATCH(B573,TName,0))&amp;"",D573&amp;""),D573&amp;""))</f>
        <v/>
      </c>
      <c r="J573" s="11">
        <f>IF(AND(A573="",B573=""),"",IF(B573&lt;&gt;"",IFERROR(INDEX(TAsset,MATCH(B573,TName,0))&amp;"",E573&amp;""),E573&amp;""))</f>
        <v/>
      </c>
      <c r="K573" s="28">
        <f>IF(AND(A573="",B573="",C573="",F573=""),"",IF(A573="","Add a date",IF(A573&gt;AsOf,"After as-of date: not counted yet",IF(AND(B573&lt;&gt;"",COUNTIF(TName,B573)=0),"Task not on Tasks sheet",""))))</f>
        <v/>
      </c>
    </row>
    <row r="574">
      <c r="A574" s="6" t="n"/>
      <c r="B574" s="10" t="n"/>
      <c r="C574" s="10" t="n"/>
      <c r="D574" s="10" t="n"/>
      <c r="E574" s="10" t="n"/>
      <c r="F574" s="24" t="n"/>
      <c r="G574" s="10" t="n"/>
      <c r="H574" s="10" t="n"/>
      <c r="I574" s="11">
        <f>IF(AND(A574="",B574=""),"",IF(B574&lt;&gt;"",IFERROR(INDEX(TArea,MATCH(B574,TName,0))&amp;"",D574&amp;""),D574&amp;""))</f>
        <v/>
      </c>
      <c r="J574" s="11">
        <f>IF(AND(A574="",B574=""),"",IF(B574&lt;&gt;"",IFERROR(INDEX(TAsset,MATCH(B574,TName,0))&amp;"",E574&amp;""),E574&amp;""))</f>
        <v/>
      </c>
      <c r="K574" s="28">
        <f>IF(AND(A574="",B574="",C574="",F574=""),"",IF(A574="","Add a date",IF(A574&gt;AsOf,"After as-of date: not counted yet",IF(AND(B574&lt;&gt;"",COUNTIF(TName,B574)=0),"Task not on Tasks sheet",""))))</f>
        <v/>
      </c>
    </row>
    <row r="575">
      <c r="A575" s="6" t="n"/>
      <c r="B575" s="10" t="n"/>
      <c r="C575" s="10" t="n"/>
      <c r="D575" s="10" t="n"/>
      <c r="E575" s="10" t="n"/>
      <c r="F575" s="24" t="n"/>
      <c r="G575" s="10" t="n"/>
      <c r="H575" s="10" t="n"/>
      <c r="I575" s="11">
        <f>IF(AND(A575="",B575=""),"",IF(B575&lt;&gt;"",IFERROR(INDEX(TArea,MATCH(B575,TName,0))&amp;"",D575&amp;""),D575&amp;""))</f>
        <v/>
      </c>
      <c r="J575" s="11">
        <f>IF(AND(A575="",B575=""),"",IF(B575&lt;&gt;"",IFERROR(INDEX(TAsset,MATCH(B575,TName,0))&amp;"",E575&amp;""),E575&amp;""))</f>
        <v/>
      </c>
      <c r="K575" s="28">
        <f>IF(AND(A575="",B575="",C575="",F575=""),"",IF(A575="","Add a date",IF(A575&gt;AsOf,"After as-of date: not counted yet",IF(AND(B575&lt;&gt;"",COUNTIF(TName,B575)=0),"Task not on Tasks sheet",""))))</f>
        <v/>
      </c>
    </row>
    <row r="576">
      <c r="A576" s="6" t="n"/>
      <c r="B576" s="10" t="n"/>
      <c r="C576" s="10" t="n"/>
      <c r="D576" s="10" t="n"/>
      <c r="E576" s="10" t="n"/>
      <c r="F576" s="24" t="n"/>
      <c r="G576" s="10" t="n"/>
      <c r="H576" s="10" t="n"/>
      <c r="I576" s="11">
        <f>IF(AND(A576="",B576=""),"",IF(B576&lt;&gt;"",IFERROR(INDEX(TArea,MATCH(B576,TName,0))&amp;"",D576&amp;""),D576&amp;""))</f>
        <v/>
      </c>
      <c r="J576" s="11">
        <f>IF(AND(A576="",B576=""),"",IF(B576&lt;&gt;"",IFERROR(INDEX(TAsset,MATCH(B576,TName,0))&amp;"",E576&amp;""),E576&amp;""))</f>
        <v/>
      </c>
      <c r="K576" s="28">
        <f>IF(AND(A576="",B576="",C576="",F576=""),"",IF(A576="","Add a date",IF(A576&gt;AsOf,"After as-of date: not counted yet",IF(AND(B576&lt;&gt;"",COUNTIF(TName,B576)=0),"Task not on Tasks sheet",""))))</f>
        <v/>
      </c>
    </row>
    <row r="577">
      <c r="A577" s="6" t="n"/>
      <c r="B577" s="10" t="n"/>
      <c r="C577" s="10" t="n"/>
      <c r="D577" s="10" t="n"/>
      <c r="E577" s="10" t="n"/>
      <c r="F577" s="24" t="n"/>
      <c r="G577" s="10" t="n"/>
      <c r="H577" s="10" t="n"/>
      <c r="I577" s="11">
        <f>IF(AND(A577="",B577=""),"",IF(B577&lt;&gt;"",IFERROR(INDEX(TArea,MATCH(B577,TName,0))&amp;"",D577&amp;""),D577&amp;""))</f>
        <v/>
      </c>
      <c r="J577" s="11">
        <f>IF(AND(A577="",B577=""),"",IF(B577&lt;&gt;"",IFERROR(INDEX(TAsset,MATCH(B577,TName,0))&amp;"",E577&amp;""),E577&amp;""))</f>
        <v/>
      </c>
      <c r="K577" s="28">
        <f>IF(AND(A577="",B577="",C577="",F577=""),"",IF(A577="","Add a date",IF(A577&gt;AsOf,"After as-of date: not counted yet",IF(AND(B577&lt;&gt;"",COUNTIF(TName,B577)=0),"Task not on Tasks sheet",""))))</f>
        <v/>
      </c>
    </row>
    <row r="578">
      <c r="A578" s="6" t="n"/>
      <c r="B578" s="10" t="n"/>
      <c r="C578" s="10" t="n"/>
      <c r="D578" s="10" t="n"/>
      <c r="E578" s="10" t="n"/>
      <c r="F578" s="24" t="n"/>
      <c r="G578" s="10" t="n"/>
      <c r="H578" s="10" t="n"/>
      <c r="I578" s="11">
        <f>IF(AND(A578="",B578=""),"",IF(B578&lt;&gt;"",IFERROR(INDEX(TArea,MATCH(B578,TName,0))&amp;"",D578&amp;""),D578&amp;""))</f>
        <v/>
      </c>
      <c r="J578" s="11">
        <f>IF(AND(A578="",B578=""),"",IF(B578&lt;&gt;"",IFERROR(INDEX(TAsset,MATCH(B578,TName,0))&amp;"",E578&amp;""),E578&amp;""))</f>
        <v/>
      </c>
      <c r="K578" s="28">
        <f>IF(AND(A578="",B578="",C578="",F578=""),"",IF(A578="","Add a date",IF(A578&gt;AsOf,"After as-of date: not counted yet",IF(AND(B578&lt;&gt;"",COUNTIF(TName,B578)=0),"Task not on Tasks sheet",""))))</f>
        <v/>
      </c>
    </row>
    <row r="579">
      <c r="A579" s="6" t="n"/>
      <c r="B579" s="10" t="n"/>
      <c r="C579" s="10" t="n"/>
      <c r="D579" s="10" t="n"/>
      <c r="E579" s="10" t="n"/>
      <c r="F579" s="24" t="n"/>
      <c r="G579" s="10" t="n"/>
      <c r="H579" s="10" t="n"/>
      <c r="I579" s="11">
        <f>IF(AND(A579="",B579=""),"",IF(B579&lt;&gt;"",IFERROR(INDEX(TArea,MATCH(B579,TName,0))&amp;"",D579&amp;""),D579&amp;""))</f>
        <v/>
      </c>
      <c r="J579" s="11">
        <f>IF(AND(A579="",B579=""),"",IF(B579&lt;&gt;"",IFERROR(INDEX(TAsset,MATCH(B579,TName,0))&amp;"",E579&amp;""),E579&amp;""))</f>
        <v/>
      </c>
      <c r="K579" s="28">
        <f>IF(AND(A579="",B579="",C579="",F579=""),"",IF(A579="","Add a date",IF(A579&gt;AsOf,"After as-of date: not counted yet",IF(AND(B579&lt;&gt;"",COUNTIF(TName,B579)=0),"Task not on Tasks sheet",""))))</f>
        <v/>
      </c>
    </row>
    <row r="580">
      <c r="A580" s="6" t="n"/>
      <c r="B580" s="10" t="n"/>
      <c r="C580" s="10" t="n"/>
      <c r="D580" s="10" t="n"/>
      <c r="E580" s="10" t="n"/>
      <c r="F580" s="24" t="n"/>
      <c r="G580" s="10" t="n"/>
      <c r="H580" s="10" t="n"/>
      <c r="I580" s="11">
        <f>IF(AND(A580="",B580=""),"",IF(B580&lt;&gt;"",IFERROR(INDEX(TArea,MATCH(B580,TName,0))&amp;"",D580&amp;""),D580&amp;""))</f>
        <v/>
      </c>
      <c r="J580" s="11">
        <f>IF(AND(A580="",B580=""),"",IF(B580&lt;&gt;"",IFERROR(INDEX(TAsset,MATCH(B580,TName,0))&amp;"",E580&amp;""),E580&amp;""))</f>
        <v/>
      </c>
      <c r="K580" s="28">
        <f>IF(AND(A580="",B580="",C580="",F580=""),"",IF(A580="","Add a date",IF(A580&gt;AsOf,"After as-of date: not counted yet",IF(AND(B580&lt;&gt;"",COUNTIF(TName,B580)=0),"Task not on Tasks sheet",""))))</f>
        <v/>
      </c>
    </row>
    <row r="581">
      <c r="A581" s="6" t="n"/>
      <c r="B581" s="10" t="n"/>
      <c r="C581" s="10" t="n"/>
      <c r="D581" s="10" t="n"/>
      <c r="E581" s="10" t="n"/>
      <c r="F581" s="24" t="n"/>
      <c r="G581" s="10" t="n"/>
      <c r="H581" s="10" t="n"/>
      <c r="I581" s="11">
        <f>IF(AND(A581="",B581=""),"",IF(B581&lt;&gt;"",IFERROR(INDEX(TArea,MATCH(B581,TName,0))&amp;"",D581&amp;""),D581&amp;""))</f>
        <v/>
      </c>
      <c r="J581" s="11">
        <f>IF(AND(A581="",B581=""),"",IF(B581&lt;&gt;"",IFERROR(INDEX(TAsset,MATCH(B581,TName,0))&amp;"",E581&amp;""),E581&amp;""))</f>
        <v/>
      </c>
      <c r="K581" s="28">
        <f>IF(AND(A581="",B581="",C581="",F581=""),"",IF(A581="","Add a date",IF(A581&gt;AsOf,"After as-of date: not counted yet",IF(AND(B581&lt;&gt;"",COUNTIF(TName,B581)=0),"Task not on Tasks sheet",""))))</f>
        <v/>
      </c>
    </row>
    <row r="582">
      <c r="A582" s="6" t="n"/>
      <c r="B582" s="10" t="n"/>
      <c r="C582" s="10" t="n"/>
      <c r="D582" s="10" t="n"/>
      <c r="E582" s="10" t="n"/>
      <c r="F582" s="24" t="n"/>
      <c r="G582" s="10" t="n"/>
      <c r="H582" s="10" t="n"/>
      <c r="I582" s="11">
        <f>IF(AND(A582="",B582=""),"",IF(B582&lt;&gt;"",IFERROR(INDEX(TArea,MATCH(B582,TName,0))&amp;"",D582&amp;""),D582&amp;""))</f>
        <v/>
      </c>
      <c r="J582" s="11">
        <f>IF(AND(A582="",B582=""),"",IF(B582&lt;&gt;"",IFERROR(INDEX(TAsset,MATCH(B582,TName,0))&amp;"",E582&amp;""),E582&amp;""))</f>
        <v/>
      </c>
      <c r="K582" s="28">
        <f>IF(AND(A582="",B582="",C582="",F582=""),"",IF(A582="","Add a date",IF(A582&gt;AsOf,"After as-of date: not counted yet",IF(AND(B582&lt;&gt;"",COUNTIF(TName,B582)=0),"Task not on Tasks sheet",""))))</f>
        <v/>
      </c>
    </row>
    <row r="583">
      <c r="A583" s="6" t="n"/>
      <c r="B583" s="10" t="n"/>
      <c r="C583" s="10" t="n"/>
      <c r="D583" s="10" t="n"/>
      <c r="E583" s="10" t="n"/>
      <c r="F583" s="24" t="n"/>
      <c r="G583" s="10" t="n"/>
      <c r="H583" s="10" t="n"/>
      <c r="I583" s="11">
        <f>IF(AND(A583="",B583=""),"",IF(B583&lt;&gt;"",IFERROR(INDEX(TArea,MATCH(B583,TName,0))&amp;"",D583&amp;""),D583&amp;""))</f>
        <v/>
      </c>
      <c r="J583" s="11">
        <f>IF(AND(A583="",B583=""),"",IF(B583&lt;&gt;"",IFERROR(INDEX(TAsset,MATCH(B583,TName,0))&amp;"",E583&amp;""),E583&amp;""))</f>
        <v/>
      </c>
      <c r="K583" s="28">
        <f>IF(AND(A583="",B583="",C583="",F583=""),"",IF(A583="","Add a date",IF(A583&gt;AsOf,"After as-of date: not counted yet",IF(AND(B583&lt;&gt;"",COUNTIF(TName,B583)=0),"Task not on Tasks sheet",""))))</f>
        <v/>
      </c>
    </row>
    <row r="584">
      <c r="A584" s="6" t="n"/>
      <c r="B584" s="10" t="n"/>
      <c r="C584" s="10" t="n"/>
      <c r="D584" s="10" t="n"/>
      <c r="E584" s="10" t="n"/>
      <c r="F584" s="24" t="n"/>
      <c r="G584" s="10" t="n"/>
      <c r="H584" s="10" t="n"/>
      <c r="I584" s="11">
        <f>IF(AND(A584="",B584=""),"",IF(B584&lt;&gt;"",IFERROR(INDEX(TArea,MATCH(B584,TName,0))&amp;"",D584&amp;""),D584&amp;""))</f>
        <v/>
      </c>
      <c r="J584" s="11">
        <f>IF(AND(A584="",B584=""),"",IF(B584&lt;&gt;"",IFERROR(INDEX(TAsset,MATCH(B584,TName,0))&amp;"",E584&amp;""),E584&amp;""))</f>
        <v/>
      </c>
      <c r="K584" s="28">
        <f>IF(AND(A584="",B584="",C584="",F584=""),"",IF(A584="","Add a date",IF(A584&gt;AsOf,"After as-of date: not counted yet",IF(AND(B584&lt;&gt;"",COUNTIF(TName,B584)=0),"Task not on Tasks sheet",""))))</f>
        <v/>
      </c>
    </row>
    <row r="585">
      <c r="A585" s="6" t="n"/>
      <c r="B585" s="10" t="n"/>
      <c r="C585" s="10" t="n"/>
      <c r="D585" s="10" t="n"/>
      <c r="E585" s="10" t="n"/>
      <c r="F585" s="24" t="n"/>
      <c r="G585" s="10" t="n"/>
      <c r="H585" s="10" t="n"/>
      <c r="I585" s="11">
        <f>IF(AND(A585="",B585=""),"",IF(B585&lt;&gt;"",IFERROR(INDEX(TArea,MATCH(B585,TName,0))&amp;"",D585&amp;""),D585&amp;""))</f>
        <v/>
      </c>
      <c r="J585" s="11">
        <f>IF(AND(A585="",B585=""),"",IF(B585&lt;&gt;"",IFERROR(INDEX(TAsset,MATCH(B585,TName,0))&amp;"",E585&amp;""),E585&amp;""))</f>
        <v/>
      </c>
      <c r="K585" s="28">
        <f>IF(AND(A585="",B585="",C585="",F585=""),"",IF(A585="","Add a date",IF(A585&gt;AsOf,"After as-of date: not counted yet",IF(AND(B585&lt;&gt;"",COUNTIF(TName,B585)=0),"Task not on Tasks sheet",""))))</f>
        <v/>
      </c>
    </row>
    <row r="586">
      <c r="A586" s="6" t="n"/>
      <c r="B586" s="10" t="n"/>
      <c r="C586" s="10" t="n"/>
      <c r="D586" s="10" t="n"/>
      <c r="E586" s="10" t="n"/>
      <c r="F586" s="24" t="n"/>
      <c r="G586" s="10" t="n"/>
      <c r="H586" s="10" t="n"/>
      <c r="I586" s="11">
        <f>IF(AND(A586="",B586=""),"",IF(B586&lt;&gt;"",IFERROR(INDEX(TArea,MATCH(B586,TName,0))&amp;"",D586&amp;""),D586&amp;""))</f>
        <v/>
      </c>
      <c r="J586" s="11">
        <f>IF(AND(A586="",B586=""),"",IF(B586&lt;&gt;"",IFERROR(INDEX(TAsset,MATCH(B586,TName,0))&amp;"",E586&amp;""),E586&amp;""))</f>
        <v/>
      </c>
      <c r="K586" s="28">
        <f>IF(AND(A586="",B586="",C586="",F586=""),"",IF(A586="","Add a date",IF(A586&gt;AsOf,"After as-of date: not counted yet",IF(AND(B586&lt;&gt;"",COUNTIF(TName,B586)=0),"Task not on Tasks sheet",""))))</f>
        <v/>
      </c>
    </row>
    <row r="587">
      <c r="A587" s="6" t="n"/>
      <c r="B587" s="10" t="n"/>
      <c r="C587" s="10" t="n"/>
      <c r="D587" s="10" t="n"/>
      <c r="E587" s="10" t="n"/>
      <c r="F587" s="24" t="n"/>
      <c r="G587" s="10" t="n"/>
      <c r="H587" s="10" t="n"/>
      <c r="I587" s="11">
        <f>IF(AND(A587="",B587=""),"",IF(B587&lt;&gt;"",IFERROR(INDEX(TArea,MATCH(B587,TName,0))&amp;"",D587&amp;""),D587&amp;""))</f>
        <v/>
      </c>
      <c r="J587" s="11">
        <f>IF(AND(A587="",B587=""),"",IF(B587&lt;&gt;"",IFERROR(INDEX(TAsset,MATCH(B587,TName,0))&amp;"",E587&amp;""),E587&amp;""))</f>
        <v/>
      </c>
      <c r="K587" s="28">
        <f>IF(AND(A587="",B587="",C587="",F587=""),"",IF(A587="","Add a date",IF(A587&gt;AsOf,"After as-of date: not counted yet",IF(AND(B587&lt;&gt;"",COUNTIF(TName,B587)=0),"Task not on Tasks sheet",""))))</f>
        <v/>
      </c>
    </row>
    <row r="588">
      <c r="A588" s="6" t="n"/>
      <c r="B588" s="10" t="n"/>
      <c r="C588" s="10" t="n"/>
      <c r="D588" s="10" t="n"/>
      <c r="E588" s="10" t="n"/>
      <c r="F588" s="24" t="n"/>
      <c r="G588" s="10" t="n"/>
      <c r="H588" s="10" t="n"/>
      <c r="I588" s="11">
        <f>IF(AND(A588="",B588=""),"",IF(B588&lt;&gt;"",IFERROR(INDEX(TArea,MATCH(B588,TName,0))&amp;"",D588&amp;""),D588&amp;""))</f>
        <v/>
      </c>
      <c r="J588" s="11">
        <f>IF(AND(A588="",B588=""),"",IF(B588&lt;&gt;"",IFERROR(INDEX(TAsset,MATCH(B588,TName,0))&amp;"",E588&amp;""),E588&amp;""))</f>
        <v/>
      </c>
      <c r="K588" s="28">
        <f>IF(AND(A588="",B588="",C588="",F588=""),"",IF(A588="","Add a date",IF(A588&gt;AsOf,"After as-of date: not counted yet",IF(AND(B588&lt;&gt;"",COUNTIF(TName,B588)=0),"Task not on Tasks sheet",""))))</f>
        <v/>
      </c>
    </row>
    <row r="589">
      <c r="A589" s="6" t="n"/>
      <c r="B589" s="10" t="n"/>
      <c r="C589" s="10" t="n"/>
      <c r="D589" s="10" t="n"/>
      <c r="E589" s="10" t="n"/>
      <c r="F589" s="24" t="n"/>
      <c r="G589" s="10" t="n"/>
      <c r="H589" s="10" t="n"/>
      <c r="I589" s="11">
        <f>IF(AND(A589="",B589=""),"",IF(B589&lt;&gt;"",IFERROR(INDEX(TArea,MATCH(B589,TName,0))&amp;"",D589&amp;""),D589&amp;""))</f>
        <v/>
      </c>
      <c r="J589" s="11">
        <f>IF(AND(A589="",B589=""),"",IF(B589&lt;&gt;"",IFERROR(INDEX(TAsset,MATCH(B589,TName,0))&amp;"",E589&amp;""),E589&amp;""))</f>
        <v/>
      </c>
      <c r="K589" s="28">
        <f>IF(AND(A589="",B589="",C589="",F589=""),"",IF(A589="","Add a date",IF(A589&gt;AsOf,"After as-of date: not counted yet",IF(AND(B589&lt;&gt;"",COUNTIF(TName,B589)=0),"Task not on Tasks sheet",""))))</f>
        <v/>
      </c>
    </row>
    <row r="590">
      <c r="A590" s="6" t="n"/>
      <c r="B590" s="10" t="n"/>
      <c r="C590" s="10" t="n"/>
      <c r="D590" s="10" t="n"/>
      <c r="E590" s="10" t="n"/>
      <c r="F590" s="24" t="n"/>
      <c r="G590" s="10" t="n"/>
      <c r="H590" s="10" t="n"/>
      <c r="I590" s="11">
        <f>IF(AND(A590="",B590=""),"",IF(B590&lt;&gt;"",IFERROR(INDEX(TArea,MATCH(B590,TName,0))&amp;"",D590&amp;""),D590&amp;""))</f>
        <v/>
      </c>
      <c r="J590" s="11">
        <f>IF(AND(A590="",B590=""),"",IF(B590&lt;&gt;"",IFERROR(INDEX(TAsset,MATCH(B590,TName,0))&amp;"",E590&amp;""),E590&amp;""))</f>
        <v/>
      </c>
      <c r="K590" s="28">
        <f>IF(AND(A590="",B590="",C590="",F590=""),"",IF(A590="","Add a date",IF(A590&gt;AsOf,"After as-of date: not counted yet",IF(AND(B590&lt;&gt;"",COUNTIF(TName,B590)=0),"Task not on Tasks sheet",""))))</f>
        <v/>
      </c>
    </row>
    <row r="591">
      <c r="A591" s="6" t="n"/>
      <c r="B591" s="10" t="n"/>
      <c r="C591" s="10" t="n"/>
      <c r="D591" s="10" t="n"/>
      <c r="E591" s="10" t="n"/>
      <c r="F591" s="24" t="n"/>
      <c r="G591" s="10" t="n"/>
      <c r="H591" s="10" t="n"/>
      <c r="I591" s="11">
        <f>IF(AND(A591="",B591=""),"",IF(B591&lt;&gt;"",IFERROR(INDEX(TArea,MATCH(B591,TName,0))&amp;"",D591&amp;""),D591&amp;""))</f>
        <v/>
      </c>
      <c r="J591" s="11">
        <f>IF(AND(A591="",B591=""),"",IF(B591&lt;&gt;"",IFERROR(INDEX(TAsset,MATCH(B591,TName,0))&amp;"",E591&amp;""),E591&amp;""))</f>
        <v/>
      </c>
      <c r="K591" s="28">
        <f>IF(AND(A591="",B591="",C591="",F591=""),"",IF(A591="","Add a date",IF(A591&gt;AsOf,"After as-of date: not counted yet",IF(AND(B591&lt;&gt;"",COUNTIF(TName,B591)=0),"Task not on Tasks sheet",""))))</f>
        <v/>
      </c>
    </row>
    <row r="592">
      <c r="A592" s="6" t="n"/>
      <c r="B592" s="10" t="n"/>
      <c r="C592" s="10" t="n"/>
      <c r="D592" s="10" t="n"/>
      <c r="E592" s="10" t="n"/>
      <c r="F592" s="24" t="n"/>
      <c r="G592" s="10" t="n"/>
      <c r="H592" s="10" t="n"/>
      <c r="I592" s="11">
        <f>IF(AND(A592="",B592=""),"",IF(B592&lt;&gt;"",IFERROR(INDEX(TArea,MATCH(B592,TName,0))&amp;"",D592&amp;""),D592&amp;""))</f>
        <v/>
      </c>
      <c r="J592" s="11">
        <f>IF(AND(A592="",B592=""),"",IF(B592&lt;&gt;"",IFERROR(INDEX(TAsset,MATCH(B592,TName,0))&amp;"",E592&amp;""),E592&amp;""))</f>
        <v/>
      </c>
      <c r="K592" s="28">
        <f>IF(AND(A592="",B592="",C592="",F592=""),"",IF(A592="","Add a date",IF(A592&gt;AsOf,"After as-of date: not counted yet",IF(AND(B592&lt;&gt;"",COUNTIF(TName,B592)=0),"Task not on Tasks sheet",""))))</f>
        <v/>
      </c>
    </row>
    <row r="593">
      <c r="A593" s="6" t="n"/>
      <c r="B593" s="10" t="n"/>
      <c r="C593" s="10" t="n"/>
      <c r="D593" s="10" t="n"/>
      <c r="E593" s="10" t="n"/>
      <c r="F593" s="24" t="n"/>
      <c r="G593" s="10" t="n"/>
      <c r="H593" s="10" t="n"/>
      <c r="I593" s="11">
        <f>IF(AND(A593="",B593=""),"",IF(B593&lt;&gt;"",IFERROR(INDEX(TArea,MATCH(B593,TName,0))&amp;"",D593&amp;""),D593&amp;""))</f>
        <v/>
      </c>
      <c r="J593" s="11">
        <f>IF(AND(A593="",B593=""),"",IF(B593&lt;&gt;"",IFERROR(INDEX(TAsset,MATCH(B593,TName,0))&amp;"",E593&amp;""),E593&amp;""))</f>
        <v/>
      </c>
      <c r="K593" s="28">
        <f>IF(AND(A593="",B593="",C593="",F593=""),"",IF(A593="","Add a date",IF(A593&gt;AsOf,"After as-of date: not counted yet",IF(AND(B593&lt;&gt;"",COUNTIF(TName,B593)=0),"Task not on Tasks sheet",""))))</f>
        <v/>
      </c>
    </row>
    <row r="594">
      <c r="A594" s="6" t="n"/>
      <c r="B594" s="10" t="n"/>
      <c r="C594" s="10" t="n"/>
      <c r="D594" s="10" t="n"/>
      <c r="E594" s="10" t="n"/>
      <c r="F594" s="24" t="n"/>
      <c r="G594" s="10" t="n"/>
      <c r="H594" s="10" t="n"/>
      <c r="I594" s="11">
        <f>IF(AND(A594="",B594=""),"",IF(B594&lt;&gt;"",IFERROR(INDEX(TArea,MATCH(B594,TName,0))&amp;"",D594&amp;""),D594&amp;""))</f>
        <v/>
      </c>
      <c r="J594" s="11">
        <f>IF(AND(A594="",B594=""),"",IF(B594&lt;&gt;"",IFERROR(INDEX(TAsset,MATCH(B594,TName,0))&amp;"",E594&amp;""),E594&amp;""))</f>
        <v/>
      </c>
      <c r="K594" s="28">
        <f>IF(AND(A594="",B594="",C594="",F594=""),"",IF(A594="","Add a date",IF(A594&gt;AsOf,"After as-of date: not counted yet",IF(AND(B594&lt;&gt;"",COUNTIF(TName,B594)=0),"Task not on Tasks sheet",""))))</f>
        <v/>
      </c>
    </row>
    <row r="595">
      <c r="A595" s="6" t="n"/>
      <c r="B595" s="10" t="n"/>
      <c r="C595" s="10" t="n"/>
      <c r="D595" s="10" t="n"/>
      <c r="E595" s="10" t="n"/>
      <c r="F595" s="24" t="n"/>
      <c r="G595" s="10" t="n"/>
      <c r="H595" s="10" t="n"/>
      <c r="I595" s="11">
        <f>IF(AND(A595="",B595=""),"",IF(B595&lt;&gt;"",IFERROR(INDEX(TArea,MATCH(B595,TName,0))&amp;"",D595&amp;""),D595&amp;""))</f>
        <v/>
      </c>
      <c r="J595" s="11">
        <f>IF(AND(A595="",B595=""),"",IF(B595&lt;&gt;"",IFERROR(INDEX(TAsset,MATCH(B595,TName,0))&amp;"",E595&amp;""),E595&amp;""))</f>
        <v/>
      </c>
      <c r="K595" s="28">
        <f>IF(AND(A595="",B595="",C595="",F595=""),"",IF(A595="","Add a date",IF(A595&gt;AsOf,"After as-of date: not counted yet",IF(AND(B595&lt;&gt;"",COUNTIF(TName,B595)=0),"Task not on Tasks sheet",""))))</f>
        <v/>
      </c>
    </row>
    <row r="596">
      <c r="A596" s="6" t="n"/>
      <c r="B596" s="10" t="n"/>
      <c r="C596" s="10" t="n"/>
      <c r="D596" s="10" t="n"/>
      <c r="E596" s="10" t="n"/>
      <c r="F596" s="24" t="n"/>
      <c r="G596" s="10" t="n"/>
      <c r="H596" s="10" t="n"/>
      <c r="I596" s="11">
        <f>IF(AND(A596="",B596=""),"",IF(B596&lt;&gt;"",IFERROR(INDEX(TArea,MATCH(B596,TName,0))&amp;"",D596&amp;""),D596&amp;""))</f>
        <v/>
      </c>
      <c r="J596" s="11">
        <f>IF(AND(A596="",B596=""),"",IF(B596&lt;&gt;"",IFERROR(INDEX(TAsset,MATCH(B596,TName,0))&amp;"",E596&amp;""),E596&amp;""))</f>
        <v/>
      </c>
      <c r="K596" s="28">
        <f>IF(AND(A596="",B596="",C596="",F596=""),"",IF(A596="","Add a date",IF(A596&gt;AsOf,"After as-of date: not counted yet",IF(AND(B596&lt;&gt;"",COUNTIF(TName,B596)=0),"Task not on Tasks sheet",""))))</f>
        <v/>
      </c>
    </row>
    <row r="597">
      <c r="A597" s="6" t="n"/>
      <c r="B597" s="10" t="n"/>
      <c r="C597" s="10" t="n"/>
      <c r="D597" s="10" t="n"/>
      <c r="E597" s="10" t="n"/>
      <c r="F597" s="24" t="n"/>
      <c r="G597" s="10" t="n"/>
      <c r="H597" s="10" t="n"/>
      <c r="I597" s="11">
        <f>IF(AND(A597="",B597=""),"",IF(B597&lt;&gt;"",IFERROR(INDEX(TArea,MATCH(B597,TName,0))&amp;"",D597&amp;""),D597&amp;""))</f>
        <v/>
      </c>
      <c r="J597" s="11">
        <f>IF(AND(A597="",B597=""),"",IF(B597&lt;&gt;"",IFERROR(INDEX(TAsset,MATCH(B597,TName,0))&amp;"",E597&amp;""),E597&amp;""))</f>
        <v/>
      </c>
      <c r="K597" s="28">
        <f>IF(AND(A597="",B597="",C597="",F597=""),"",IF(A597="","Add a date",IF(A597&gt;AsOf,"After as-of date: not counted yet",IF(AND(B597&lt;&gt;"",COUNTIF(TName,B597)=0),"Task not on Tasks sheet",""))))</f>
        <v/>
      </c>
    </row>
    <row r="598">
      <c r="A598" s="6" t="n"/>
      <c r="B598" s="10" t="n"/>
      <c r="C598" s="10" t="n"/>
      <c r="D598" s="10" t="n"/>
      <c r="E598" s="10" t="n"/>
      <c r="F598" s="24" t="n"/>
      <c r="G598" s="10" t="n"/>
      <c r="H598" s="10" t="n"/>
      <c r="I598" s="11">
        <f>IF(AND(A598="",B598=""),"",IF(B598&lt;&gt;"",IFERROR(INDEX(TArea,MATCH(B598,TName,0))&amp;"",D598&amp;""),D598&amp;""))</f>
        <v/>
      </c>
      <c r="J598" s="11">
        <f>IF(AND(A598="",B598=""),"",IF(B598&lt;&gt;"",IFERROR(INDEX(TAsset,MATCH(B598,TName,0))&amp;"",E598&amp;""),E598&amp;""))</f>
        <v/>
      </c>
      <c r="K598" s="28">
        <f>IF(AND(A598="",B598="",C598="",F598=""),"",IF(A598="","Add a date",IF(A598&gt;AsOf,"After as-of date: not counted yet",IF(AND(B598&lt;&gt;"",COUNTIF(TName,B598)=0),"Task not on Tasks sheet",""))))</f>
        <v/>
      </c>
    </row>
    <row r="599">
      <c r="A599" s="6" t="n"/>
      <c r="B599" s="10" t="n"/>
      <c r="C599" s="10" t="n"/>
      <c r="D599" s="10" t="n"/>
      <c r="E599" s="10" t="n"/>
      <c r="F599" s="24" t="n"/>
      <c r="G599" s="10" t="n"/>
      <c r="H599" s="10" t="n"/>
      <c r="I599" s="11">
        <f>IF(AND(A599="",B599=""),"",IF(B599&lt;&gt;"",IFERROR(INDEX(TArea,MATCH(B599,TName,0))&amp;"",D599&amp;""),D599&amp;""))</f>
        <v/>
      </c>
      <c r="J599" s="11">
        <f>IF(AND(A599="",B599=""),"",IF(B599&lt;&gt;"",IFERROR(INDEX(TAsset,MATCH(B599,TName,0))&amp;"",E599&amp;""),E599&amp;""))</f>
        <v/>
      </c>
      <c r="K599" s="28">
        <f>IF(AND(A599="",B599="",C599="",F599=""),"",IF(A599="","Add a date",IF(A599&gt;AsOf,"After as-of date: not counted yet",IF(AND(B599&lt;&gt;"",COUNTIF(TName,B599)=0),"Task not on Tasks sheet",""))))</f>
        <v/>
      </c>
    </row>
    <row r="600">
      <c r="A600" s="6" t="n"/>
      <c r="B600" s="10" t="n"/>
      <c r="C600" s="10" t="n"/>
      <c r="D600" s="10" t="n"/>
      <c r="E600" s="10" t="n"/>
      <c r="F600" s="24" t="n"/>
      <c r="G600" s="10" t="n"/>
      <c r="H600" s="10" t="n"/>
      <c r="I600" s="11">
        <f>IF(AND(A600="",B600=""),"",IF(B600&lt;&gt;"",IFERROR(INDEX(TArea,MATCH(B600,TName,0))&amp;"",D600&amp;""),D600&amp;""))</f>
        <v/>
      </c>
      <c r="J600" s="11">
        <f>IF(AND(A600="",B600=""),"",IF(B600&lt;&gt;"",IFERROR(INDEX(TAsset,MATCH(B600,TName,0))&amp;"",E600&amp;""),E600&amp;""))</f>
        <v/>
      </c>
      <c r="K600" s="28">
        <f>IF(AND(A600="",B600="",C600="",F600=""),"",IF(A600="","Add a date",IF(A600&gt;AsOf,"After as-of date: not counted yet",IF(AND(B600&lt;&gt;"",COUNTIF(TName,B600)=0),"Task not on Tasks sheet",""))))</f>
        <v/>
      </c>
    </row>
    <row r="601">
      <c r="A601" s="6" t="n"/>
      <c r="B601" s="10" t="n"/>
      <c r="C601" s="10" t="n"/>
      <c r="D601" s="10" t="n"/>
      <c r="E601" s="10" t="n"/>
      <c r="F601" s="24" t="n"/>
      <c r="G601" s="10" t="n"/>
      <c r="H601" s="10" t="n"/>
      <c r="I601" s="11">
        <f>IF(AND(A601="",B601=""),"",IF(B601&lt;&gt;"",IFERROR(INDEX(TArea,MATCH(B601,TName,0))&amp;"",D601&amp;""),D601&amp;""))</f>
        <v/>
      </c>
      <c r="J601" s="11">
        <f>IF(AND(A601="",B601=""),"",IF(B601&lt;&gt;"",IFERROR(INDEX(TAsset,MATCH(B601,TName,0))&amp;"",E601&amp;""),E601&amp;""))</f>
        <v/>
      </c>
      <c r="K601" s="28">
        <f>IF(AND(A601="",B601="",C601="",F601=""),"",IF(A601="","Add a date",IF(A601&gt;AsOf,"After as-of date: not counted yet",IF(AND(B601&lt;&gt;"",COUNTIF(TName,B601)=0),"Task not on Tasks sheet",""))))</f>
        <v/>
      </c>
    </row>
    <row r="602">
      <c r="A602" s="6" t="n"/>
      <c r="B602" s="10" t="n"/>
      <c r="C602" s="10" t="n"/>
      <c r="D602" s="10" t="n"/>
      <c r="E602" s="10" t="n"/>
      <c r="F602" s="24" t="n"/>
      <c r="G602" s="10" t="n"/>
      <c r="H602" s="10" t="n"/>
      <c r="I602" s="11">
        <f>IF(AND(A602="",B602=""),"",IF(B602&lt;&gt;"",IFERROR(INDEX(TArea,MATCH(B602,TName,0))&amp;"",D602&amp;""),D602&amp;""))</f>
        <v/>
      </c>
      <c r="J602" s="11">
        <f>IF(AND(A602="",B602=""),"",IF(B602&lt;&gt;"",IFERROR(INDEX(TAsset,MATCH(B602,TName,0))&amp;"",E602&amp;""),E602&amp;""))</f>
        <v/>
      </c>
      <c r="K602" s="28">
        <f>IF(AND(A602="",B602="",C602="",F602=""),"",IF(A602="","Add a date",IF(A602&gt;AsOf,"After as-of date: not counted yet",IF(AND(B602&lt;&gt;"",COUNTIF(TName,B602)=0),"Task not on Tasks sheet",""))))</f>
        <v/>
      </c>
    </row>
    <row r="603">
      <c r="A603" s="6" t="n"/>
      <c r="B603" s="10" t="n"/>
      <c r="C603" s="10" t="n"/>
      <c r="D603" s="10" t="n"/>
      <c r="E603" s="10" t="n"/>
      <c r="F603" s="24" t="n"/>
      <c r="G603" s="10" t="n"/>
      <c r="H603" s="10" t="n"/>
      <c r="I603" s="11">
        <f>IF(AND(A603="",B603=""),"",IF(B603&lt;&gt;"",IFERROR(INDEX(TArea,MATCH(B603,TName,0))&amp;"",D603&amp;""),D603&amp;""))</f>
        <v/>
      </c>
      <c r="J603" s="11">
        <f>IF(AND(A603="",B603=""),"",IF(B603&lt;&gt;"",IFERROR(INDEX(TAsset,MATCH(B603,TName,0))&amp;"",E603&amp;""),E603&amp;""))</f>
        <v/>
      </c>
      <c r="K603" s="28">
        <f>IF(AND(A603="",B603="",C603="",F603=""),"",IF(A603="","Add a date",IF(A603&gt;AsOf,"After as-of date: not counted yet",IF(AND(B603&lt;&gt;"",COUNTIF(TName,B603)=0),"Task not on Tasks sheet",""))))</f>
        <v/>
      </c>
    </row>
    <row r="604">
      <c r="A604" s="6" t="n"/>
      <c r="B604" s="10" t="n"/>
      <c r="C604" s="10" t="n"/>
      <c r="D604" s="10" t="n"/>
      <c r="E604" s="10" t="n"/>
      <c r="F604" s="24" t="n"/>
      <c r="G604" s="10" t="n"/>
      <c r="H604" s="10" t="n"/>
      <c r="I604" s="11">
        <f>IF(AND(A604="",B604=""),"",IF(B604&lt;&gt;"",IFERROR(INDEX(TArea,MATCH(B604,TName,0))&amp;"",D604&amp;""),D604&amp;""))</f>
        <v/>
      </c>
      <c r="J604" s="11">
        <f>IF(AND(A604="",B604=""),"",IF(B604&lt;&gt;"",IFERROR(INDEX(TAsset,MATCH(B604,TName,0))&amp;"",E604&amp;""),E604&amp;""))</f>
        <v/>
      </c>
      <c r="K604" s="28">
        <f>IF(AND(A604="",B604="",C604="",F604=""),"",IF(A604="","Add a date",IF(A604&gt;AsOf,"After as-of date: not counted yet",IF(AND(B604&lt;&gt;"",COUNTIF(TName,B604)=0),"Task not on Tasks sheet",""))))</f>
        <v/>
      </c>
    </row>
    <row r="605">
      <c r="A605" s="6" t="n"/>
      <c r="B605" s="10" t="n"/>
      <c r="C605" s="10" t="n"/>
      <c r="D605" s="10" t="n"/>
      <c r="E605" s="10" t="n"/>
      <c r="F605" s="24" t="n"/>
      <c r="G605" s="10" t="n"/>
      <c r="H605" s="10" t="n"/>
      <c r="I605" s="11">
        <f>IF(AND(A605="",B605=""),"",IF(B605&lt;&gt;"",IFERROR(INDEX(TArea,MATCH(B605,TName,0))&amp;"",D605&amp;""),D605&amp;""))</f>
        <v/>
      </c>
      <c r="J605" s="11">
        <f>IF(AND(A605="",B605=""),"",IF(B605&lt;&gt;"",IFERROR(INDEX(TAsset,MATCH(B605,TName,0))&amp;"",E605&amp;""),E605&amp;""))</f>
        <v/>
      </c>
      <c r="K605" s="28">
        <f>IF(AND(A605="",B605="",C605="",F605=""),"",IF(A605="","Add a date",IF(A605&gt;AsOf,"After as-of date: not counted yet",IF(AND(B605&lt;&gt;"",COUNTIF(TName,B605)=0),"Task not on Tasks sheet",""))))</f>
        <v/>
      </c>
    </row>
    <row r="606">
      <c r="A606" s="6" t="n"/>
      <c r="B606" s="10" t="n"/>
      <c r="C606" s="10" t="n"/>
      <c r="D606" s="10" t="n"/>
      <c r="E606" s="10" t="n"/>
      <c r="F606" s="24" t="n"/>
      <c r="G606" s="10" t="n"/>
      <c r="H606" s="10" t="n"/>
      <c r="I606" s="11">
        <f>IF(AND(A606="",B606=""),"",IF(B606&lt;&gt;"",IFERROR(INDEX(TArea,MATCH(B606,TName,0))&amp;"",D606&amp;""),D606&amp;""))</f>
        <v/>
      </c>
      <c r="J606" s="11">
        <f>IF(AND(A606="",B606=""),"",IF(B606&lt;&gt;"",IFERROR(INDEX(TAsset,MATCH(B606,TName,0))&amp;"",E606&amp;""),E606&amp;""))</f>
        <v/>
      </c>
      <c r="K606" s="28">
        <f>IF(AND(A606="",B606="",C606="",F606=""),"",IF(A606="","Add a date",IF(A606&gt;AsOf,"After as-of date: not counted yet",IF(AND(B606&lt;&gt;"",COUNTIF(TName,B606)=0),"Task not on Tasks sheet",""))))</f>
        <v/>
      </c>
    </row>
    <row r="607">
      <c r="A607" s="6" t="n"/>
      <c r="B607" s="10" t="n"/>
      <c r="C607" s="10" t="n"/>
      <c r="D607" s="10" t="n"/>
      <c r="E607" s="10" t="n"/>
      <c r="F607" s="24" t="n"/>
      <c r="G607" s="10" t="n"/>
      <c r="H607" s="10" t="n"/>
      <c r="I607" s="11">
        <f>IF(AND(A607="",B607=""),"",IF(B607&lt;&gt;"",IFERROR(INDEX(TArea,MATCH(B607,TName,0))&amp;"",D607&amp;""),D607&amp;""))</f>
        <v/>
      </c>
      <c r="J607" s="11">
        <f>IF(AND(A607="",B607=""),"",IF(B607&lt;&gt;"",IFERROR(INDEX(TAsset,MATCH(B607,TName,0))&amp;"",E607&amp;""),E607&amp;""))</f>
        <v/>
      </c>
      <c r="K607" s="28">
        <f>IF(AND(A607="",B607="",C607="",F607=""),"",IF(A607="","Add a date",IF(A607&gt;AsOf,"After as-of date: not counted yet",IF(AND(B607&lt;&gt;"",COUNTIF(TName,B607)=0),"Task not on Tasks sheet",""))))</f>
        <v/>
      </c>
    </row>
    <row r="608">
      <c r="A608" s="6" t="n"/>
      <c r="B608" s="10" t="n"/>
      <c r="C608" s="10" t="n"/>
      <c r="D608" s="10" t="n"/>
      <c r="E608" s="10" t="n"/>
      <c r="F608" s="24" t="n"/>
      <c r="G608" s="10" t="n"/>
      <c r="H608" s="10" t="n"/>
      <c r="I608" s="11">
        <f>IF(AND(A608="",B608=""),"",IF(B608&lt;&gt;"",IFERROR(INDEX(TArea,MATCH(B608,TName,0))&amp;"",D608&amp;""),D608&amp;""))</f>
        <v/>
      </c>
      <c r="J608" s="11">
        <f>IF(AND(A608="",B608=""),"",IF(B608&lt;&gt;"",IFERROR(INDEX(TAsset,MATCH(B608,TName,0))&amp;"",E608&amp;""),E608&amp;""))</f>
        <v/>
      </c>
      <c r="K608" s="28">
        <f>IF(AND(A608="",B608="",C608="",F608=""),"",IF(A608="","Add a date",IF(A608&gt;AsOf,"After as-of date: not counted yet",IF(AND(B608&lt;&gt;"",COUNTIF(TName,B608)=0),"Task not on Tasks sheet",""))))</f>
        <v/>
      </c>
    </row>
    <row r="609">
      <c r="A609" s="6" t="n"/>
      <c r="B609" s="10" t="n"/>
      <c r="C609" s="10" t="n"/>
      <c r="D609" s="10" t="n"/>
      <c r="E609" s="10" t="n"/>
      <c r="F609" s="24" t="n"/>
      <c r="G609" s="10" t="n"/>
      <c r="H609" s="10" t="n"/>
      <c r="I609" s="11">
        <f>IF(AND(A609="",B609=""),"",IF(B609&lt;&gt;"",IFERROR(INDEX(TArea,MATCH(B609,TName,0))&amp;"",D609&amp;""),D609&amp;""))</f>
        <v/>
      </c>
      <c r="J609" s="11">
        <f>IF(AND(A609="",B609=""),"",IF(B609&lt;&gt;"",IFERROR(INDEX(TAsset,MATCH(B609,TName,0))&amp;"",E609&amp;""),E609&amp;""))</f>
        <v/>
      </c>
      <c r="K609" s="28">
        <f>IF(AND(A609="",B609="",C609="",F609=""),"",IF(A609="","Add a date",IF(A609&gt;AsOf,"After as-of date: not counted yet",IF(AND(B609&lt;&gt;"",COUNTIF(TName,B609)=0),"Task not on Tasks sheet",""))))</f>
        <v/>
      </c>
    </row>
    <row r="610">
      <c r="A610" s="6" t="n"/>
      <c r="B610" s="10" t="n"/>
      <c r="C610" s="10" t="n"/>
      <c r="D610" s="10" t="n"/>
      <c r="E610" s="10" t="n"/>
      <c r="F610" s="24" t="n"/>
      <c r="G610" s="10" t="n"/>
      <c r="H610" s="10" t="n"/>
      <c r="I610" s="11">
        <f>IF(AND(A610="",B610=""),"",IF(B610&lt;&gt;"",IFERROR(INDEX(TArea,MATCH(B610,TName,0))&amp;"",D610&amp;""),D610&amp;""))</f>
        <v/>
      </c>
      <c r="J610" s="11">
        <f>IF(AND(A610="",B610=""),"",IF(B610&lt;&gt;"",IFERROR(INDEX(TAsset,MATCH(B610,TName,0))&amp;"",E610&amp;""),E610&amp;""))</f>
        <v/>
      </c>
      <c r="K610" s="28">
        <f>IF(AND(A610="",B610="",C610="",F610=""),"",IF(A610="","Add a date",IF(A610&gt;AsOf,"After as-of date: not counted yet",IF(AND(B610&lt;&gt;"",COUNTIF(TName,B610)=0),"Task not on Tasks sheet",""))))</f>
        <v/>
      </c>
    </row>
    <row r="611">
      <c r="A611" s="6" t="n"/>
      <c r="B611" s="10" t="n"/>
      <c r="C611" s="10" t="n"/>
      <c r="D611" s="10" t="n"/>
      <c r="E611" s="10" t="n"/>
      <c r="F611" s="24" t="n"/>
      <c r="G611" s="10" t="n"/>
      <c r="H611" s="10" t="n"/>
      <c r="I611" s="11">
        <f>IF(AND(A611="",B611=""),"",IF(B611&lt;&gt;"",IFERROR(INDEX(TArea,MATCH(B611,TName,0))&amp;"",D611&amp;""),D611&amp;""))</f>
        <v/>
      </c>
      <c r="J611" s="11">
        <f>IF(AND(A611="",B611=""),"",IF(B611&lt;&gt;"",IFERROR(INDEX(TAsset,MATCH(B611,TName,0))&amp;"",E611&amp;""),E611&amp;""))</f>
        <v/>
      </c>
      <c r="K611" s="28">
        <f>IF(AND(A611="",B611="",C611="",F611=""),"",IF(A611="","Add a date",IF(A611&gt;AsOf,"After as-of date: not counted yet",IF(AND(B611&lt;&gt;"",COUNTIF(TName,B611)=0),"Task not on Tasks sheet",""))))</f>
        <v/>
      </c>
    </row>
    <row r="612">
      <c r="A612" s="6" t="n"/>
      <c r="B612" s="10" t="n"/>
      <c r="C612" s="10" t="n"/>
      <c r="D612" s="10" t="n"/>
      <c r="E612" s="10" t="n"/>
      <c r="F612" s="24" t="n"/>
      <c r="G612" s="10" t="n"/>
      <c r="H612" s="10" t="n"/>
      <c r="I612" s="11">
        <f>IF(AND(A612="",B612=""),"",IF(B612&lt;&gt;"",IFERROR(INDEX(TArea,MATCH(B612,TName,0))&amp;"",D612&amp;""),D612&amp;""))</f>
        <v/>
      </c>
      <c r="J612" s="11">
        <f>IF(AND(A612="",B612=""),"",IF(B612&lt;&gt;"",IFERROR(INDEX(TAsset,MATCH(B612,TName,0))&amp;"",E612&amp;""),E612&amp;""))</f>
        <v/>
      </c>
      <c r="K612" s="28">
        <f>IF(AND(A612="",B612="",C612="",F612=""),"",IF(A612="","Add a date",IF(A612&gt;AsOf,"After as-of date: not counted yet",IF(AND(B612&lt;&gt;"",COUNTIF(TName,B612)=0),"Task not on Tasks sheet",""))))</f>
        <v/>
      </c>
    </row>
    <row r="613">
      <c r="A613" s="6" t="n"/>
      <c r="B613" s="10" t="n"/>
      <c r="C613" s="10" t="n"/>
      <c r="D613" s="10" t="n"/>
      <c r="E613" s="10" t="n"/>
      <c r="F613" s="24" t="n"/>
      <c r="G613" s="10" t="n"/>
      <c r="H613" s="10" t="n"/>
      <c r="I613" s="11">
        <f>IF(AND(A613="",B613=""),"",IF(B613&lt;&gt;"",IFERROR(INDEX(TArea,MATCH(B613,TName,0))&amp;"",D613&amp;""),D613&amp;""))</f>
        <v/>
      </c>
      <c r="J613" s="11">
        <f>IF(AND(A613="",B613=""),"",IF(B613&lt;&gt;"",IFERROR(INDEX(TAsset,MATCH(B613,TName,0))&amp;"",E613&amp;""),E613&amp;""))</f>
        <v/>
      </c>
      <c r="K613" s="28">
        <f>IF(AND(A613="",B613="",C613="",F613=""),"",IF(A613="","Add a date",IF(A613&gt;AsOf,"After as-of date: not counted yet",IF(AND(B613&lt;&gt;"",COUNTIF(TName,B613)=0),"Task not on Tasks sheet",""))))</f>
        <v/>
      </c>
    </row>
    <row r="614">
      <c r="A614" s="6" t="n"/>
      <c r="B614" s="10" t="n"/>
      <c r="C614" s="10" t="n"/>
      <c r="D614" s="10" t="n"/>
      <c r="E614" s="10" t="n"/>
      <c r="F614" s="24" t="n"/>
      <c r="G614" s="10" t="n"/>
      <c r="H614" s="10" t="n"/>
      <c r="I614" s="11">
        <f>IF(AND(A614="",B614=""),"",IF(B614&lt;&gt;"",IFERROR(INDEX(TArea,MATCH(B614,TName,0))&amp;"",D614&amp;""),D614&amp;""))</f>
        <v/>
      </c>
      <c r="J614" s="11">
        <f>IF(AND(A614="",B614=""),"",IF(B614&lt;&gt;"",IFERROR(INDEX(TAsset,MATCH(B614,TName,0))&amp;"",E614&amp;""),E614&amp;""))</f>
        <v/>
      </c>
      <c r="K614" s="28">
        <f>IF(AND(A614="",B614="",C614="",F614=""),"",IF(A614="","Add a date",IF(A614&gt;AsOf,"After as-of date: not counted yet",IF(AND(B614&lt;&gt;"",COUNTIF(TName,B614)=0),"Task not on Tasks sheet",""))))</f>
        <v/>
      </c>
    </row>
    <row r="615">
      <c r="A615" s="6" t="n"/>
      <c r="B615" s="10" t="n"/>
      <c r="C615" s="10" t="n"/>
      <c r="D615" s="10" t="n"/>
      <c r="E615" s="10" t="n"/>
      <c r="F615" s="24" t="n"/>
      <c r="G615" s="10" t="n"/>
      <c r="H615" s="10" t="n"/>
      <c r="I615" s="11">
        <f>IF(AND(A615="",B615=""),"",IF(B615&lt;&gt;"",IFERROR(INDEX(TArea,MATCH(B615,TName,0))&amp;"",D615&amp;""),D615&amp;""))</f>
        <v/>
      </c>
      <c r="J615" s="11">
        <f>IF(AND(A615="",B615=""),"",IF(B615&lt;&gt;"",IFERROR(INDEX(TAsset,MATCH(B615,TName,0))&amp;"",E615&amp;""),E615&amp;""))</f>
        <v/>
      </c>
      <c r="K615" s="28">
        <f>IF(AND(A615="",B615="",C615="",F615=""),"",IF(A615="","Add a date",IF(A615&gt;AsOf,"After as-of date: not counted yet",IF(AND(B615&lt;&gt;"",COUNTIF(TName,B615)=0),"Task not on Tasks sheet",""))))</f>
        <v/>
      </c>
    </row>
    <row r="616">
      <c r="A616" s="6" t="n"/>
      <c r="B616" s="10" t="n"/>
      <c r="C616" s="10" t="n"/>
      <c r="D616" s="10" t="n"/>
      <c r="E616" s="10" t="n"/>
      <c r="F616" s="24" t="n"/>
      <c r="G616" s="10" t="n"/>
      <c r="H616" s="10" t="n"/>
      <c r="I616" s="11">
        <f>IF(AND(A616="",B616=""),"",IF(B616&lt;&gt;"",IFERROR(INDEX(TArea,MATCH(B616,TName,0))&amp;"",D616&amp;""),D616&amp;""))</f>
        <v/>
      </c>
      <c r="J616" s="11">
        <f>IF(AND(A616="",B616=""),"",IF(B616&lt;&gt;"",IFERROR(INDEX(TAsset,MATCH(B616,TName,0))&amp;"",E616&amp;""),E616&amp;""))</f>
        <v/>
      </c>
      <c r="K616" s="28">
        <f>IF(AND(A616="",B616="",C616="",F616=""),"",IF(A616="","Add a date",IF(A616&gt;AsOf,"After as-of date: not counted yet",IF(AND(B616&lt;&gt;"",COUNTIF(TName,B616)=0),"Task not on Tasks sheet",""))))</f>
        <v/>
      </c>
    </row>
    <row r="617">
      <c r="A617" s="6" t="n"/>
      <c r="B617" s="10" t="n"/>
      <c r="C617" s="10" t="n"/>
      <c r="D617" s="10" t="n"/>
      <c r="E617" s="10" t="n"/>
      <c r="F617" s="24" t="n"/>
      <c r="G617" s="10" t="n"/>
      <c r="H617" s="10" t="n"/>
      <c r="I617" s="11">
        <f>IF(AND(A617="",B617=""),"",IF(B617&lt;&gt;"",IFERROR(INDEX(TArea,MATCH(B617,TName,0))&amp;"",D617&amp;""),D617&amp;""))</f>
        <v/>
      </c>
      <c r="J617" s="11">
        <f>IF(AND(A617="",B617=""),"",IF(B617&lt;&gt;"",IFERROR(INDEX(TAsset,MATCH(B617,TName,0))&amp;"",E617&amp;""),E617&amp;""))</f>
        <v/>
      </c>
      <c r="K617" s="28">
        <f>IF(AND(A617="",B617="",C617="",F617=""),"",IF(A617="","Add a date",IF(A617&gt;AsOf,"After as-of date: not counted yet",IF(AND(B617&lt;&gt;"",COUNTIF(TName,B617)=0),"Task not on Tasks sheet",""))))</f>
        <v/>
      </c>
    </row>
    <row r="618">
      <c r="A618" s="6" t="n"/>
      <c r="B618" s="10" t="n"/>
      <c r="C618" s="10" t="n"/>
      <c r="D618" s="10" t="n"/>
      <c r="E618" s="10" t="n"/>
      <c r="F618" s="24" t="n"/>
      <c r="G618" s="10" t="n"/>
      <c r="H618" s="10" t="n"/>
      <c r="I618" s="11">
        <f>IF(AND(A618="",B618=""),"",IF(B618&lt;&gt;"",IFERROR(INDEX(TArea,MATCH(B618,TName,0))&amp;"",D618&amp;""),D618&amp;""))</f>
        <v/>
      </c>
      <c r="J618" s="11">
        <f>IF(AND(A618="",B618=""),"",IF(B618&lt;&gt;"",IFERROR(INDEX(TAsset,MATCH(B618,TName,0))&amp;"",E618&amp;""),E618&amp;""))</f>
        <v/>
      </c>
      <c r="K618" s="28">
        <f>IF(AND(A618="",B618="",C618="",F618=""),"",IF(A618="","Add a date",IF(A618&gt;AsOf,"After as-of date: not counted yet",IF(AND(B618&lt;&gt;"",COUNTIF(TName,B618)=0),"Task not on Tasks sheet",""))))</f>
        <v/>
      </c>
    </row>
    <row r="619">
      <c r="A619" s="6" t="n"/>
      <c r="B619" s="10" t="n"/>
      <c r="C619" s="10" t="n"/>
      <c r="D619" s="10" t="n"/>
      <c r="E619" s="10" t="n"/>
      <c r="F619" s="24" t="n"/>
      <c r="G619" s="10" t="n"/>
      <c r="H619" s="10" t="n"/>
      <c r="I619" s="11">
        <f>IF(AND(A619="",B619=""),"",IF(B619&lt;&gt;"",IFERROR(INDEX(TArea,MATCH(B619,TName,0))&amp;"",D619&amp;""),D619&amp;""))</f>
        <v/>
      </c>
      <c r="J619" s="11">
        <f>IF(AND(A619="",B619=""),"",IF(B619&lt;&gt;"",IFERROR(INDEX(TAsset,MATCH(B619,TName,0))&amp;"",E619&amp;""),E619&amp;""))</f>
        <v/>
      </c>
      <c r="K619" s="28">
        <f>IF(AND(A619="",B619="",C619="",F619=""),"",IF(A619="","Add a date",IF(A619&gt;AsOf,"After as-of date: not counted yet",IF(AND(B619&lt;&gt;"",COUNTIF(TName,B619)=0),"Task not on Tasks sheet",""))))</f>
        <v/>
      </c>
    </row>
    <row r="620">
      <c r="A620" s="6" t="n"/>
      <c r="B620" s="10" t="n"/>
      <c r="C620" s="10" t="n"/>
      <c r="D620" s="10" t="n"/>
      <c r="E620" s="10" t="n"/>
      <c r="F620" s="24" t="n"/>
      <c r="G620" s="10" t="n"/>
      <c r="H620" s="10" t="n"/>
      <c r="I620" s="11">
        <f>IF(AND(A620="",B620=""),"",IF(B620&lt;&gt;"",IFERROR(INDEX(TArea,MATCH(B620,TName,0))&amp;"",D620&amp;""),D620&amp;""))</f>
        <v/>
      </c>
      <c r="J620" s="11">
        <f>IF(AND(A620="",B620=""),"",IF(B620&lt;&gt;"",IFERROR(INDEX(TAsset,MATCH(B620,TName,0))&amp;"",E620&amp;""),E620&amp;""))</f>
        <v/>
      </c>
      <c r="K620" s="28">
        <f>IF(AND(A620="",B620="",C620="",F620=""),"",IF(A620="","Add a date",IF(A620&gt;AsOf,"After as-of date: not counted yet",IF(AND(B620&lt;&gt;"",COUNTIF(TName,B620)=0),"Task not on Tasks sheet",""))))</f>
        <v/>
      </c>
    </row>
    <row r="621">
      <c r="A621" s="6" t="n"/>
      <c r="B621" s="10" t="n"/>
      <c r="C621" s="10" t="n"/>
      <c r="D621" s="10" t="n"/>
      <c r="E621" s="10" t="n"/>
      <c r="F621" s="24" t="n"/>
      <c r="G621" s="10" t="n"/>
      <c r="H621" s="10" t="n"/>
      <c r="I621" s="11">
        <f>IF(AND(A621="",B621=""),"",IF(B621&lt;&gt;"",IFERROR(INDEX(TArea,MATCH(B621,TName,0))&amp;"",D621&amp;""),D621&amp;""))</f>
        <v/>
      </c>
      <c r="J621" s="11">
        <f>IF(AND(A621="",B621=""),"",IF(B621&lt;&gt;"",IFERROR(INDEX(TAsset,MATCH(B621,TName,0))&amp;"",E621&amp;""),E621&amp;""))</f>
        <v/>
      </c>
      <c r="K621" s="28">
        <f>IF(AND(A621="",B621="",C621="",F621=""),"",IF(A621="","Add a date",IF(A621&gt;AsOf,"After as-of date: not counted yet",IF(AND(B621&lt;&gt;"",COUNTIF(TName,B621)=0),"Task not on Tasks sheet",""))))</f>
        <v/>
      </c>
    </row>
    <row r="622">
      <c r="A622" s="6" t="n"/>
      <c r="B622" s="10" t="n"/>
      <c r="C622" s="10" t="n"/>
      <c r="D622" s="10" t="n"/>
      <c r="E622" s="10" t="n"/>
      <c r="F622" s="24" t="n"/>
      <c r="G622" s="10" t="n"/>
      <c r="H622" s="10" t="n"/>
      <c r="I622" s="11">
        <f>IF(AND(A622="",B622=""),"",IF(B622&lt;&gt;"",IFERROR(INDEX(TArea,MATCH(B622,TName,0))&amp;"",D622&amp;""),D622&amp;""))</f>
        <v/>
      </c>
      <c r="J622" s="11">
        <f>IF(AND(A622="",B622=""),"",IF(B622&lt;&gt;"",IFERROR(INDEX(TAsset,MATCH(B622,TName,0))&amp;"",E622&amp;""),E622&amp;""))</f>
        <v/>
      </c>
      <c r="K622" s="28">
        <f>IF(AND(A622="",B622="",C622="",F622=""),"",IF(A622="","Add a date",IF(A622&gt;AsOf,"After as-of date: not counted yet",IF(AND(B622&lt;&gt;"",COUNTIF(TName,B622)=0),"Task not on Tasks sheet",""))))</f>
        <v/>
      </c>
    </row>
    <row r="623">
      <c r="A623" s="6" t="n"/>
      <c r="B623" s="10" t="n"/>
      <c r="C623" s="10" t="n"/>
      <c r="D623" s="10" t="n"/>
      <c r="E623" s="10" t="n"/>
      <c r="F623" s="24" t="n"/>
      <c r="G623" s="10" t="n"/>
      <c r="H623" s="10" t="n"/>
      <c r="I623" s="11">
        <f>IF(AND(A623="",B623=""),"",IF(B623&lt;&gt;"",IFERROR(INDEX(TArea,MATCH(B623,TName,0))&amp;"",D623&amp;""),D623&amp;""))</f>
        <v/>
      </c>
      <c r="J623" s="11">
        <f>IF(AND(A623="",B623=""),"",IF(B623&lt;&gt;"",IFERROR(INDEX(TAsset,MATCH(B623,TName,0))&amp;"",E623&amp;""),E623&amp;""))</f>
        <v/>
      </c>
      <c r="K623" s="28">
        <f>IF(AND(A623="",B623="",C623="",F623=""),"",IF(A623="","Add a date",IF(A623&gt;AsOf,"After as-of date: not counted yet",IF(AND(B623&lt;&gt;"",COUNTIF(TName,B623)=0),"Task not on Tasks sheet",""))))</f>
        <v/>
      </c>
    </row>
    <row r="624">
      <c r="A624" s="6" t="n"/>
      <c r="B624" s="10" t="n"/>
      <c r="C624" s="10" t="n"/>
      <c r="D624" s="10" t="n"/>
      <c r="E624" s="10" t="n"/>
      <c r="F624" s="24" t="n"/>
      <c r="G624" s="10" t="n"/>
      <c r="H624" s="10" t="n"/>
      <c r="I624" s="11">
        <f>IF(AND(A624="",B624=""),"",IF(B624&lt;&gt;"",IFERROR(INDEX(TArea,MATCH(B624,TName,0))&amp;"",D624&amp;""),D624&amp;""))</f>
        <v/>
      </c>
      <c r="J624" s="11">
        <f>IF(AND(A624="",B624=""),"",IF(B624&lt;&gt;"",IFERROR(INDEX(TAsset,MATCH(B624,TName,0))&amp;"",E624&amp;""),E624&amp;""))</f>
        <v/>
      </c>
      <c r="K624" s="28">
        <f>IF(AND(A624="",B624="",C624="",F624=""),"",IF(A624="","Add a date",IF(A624&gt;AsOf,"After as-of date: not counted yet",IF(AND(B624&lt;&gt;"",COUNTIF(TName,B624)=0),"Task not on Tasks sheet",""))))</f>
        <v/>
      </c>
    </row>
    <row r="625">
      <c r="A625" s="6" t="n"/>
      <c r="B625" s="10" t="n"/>
      <c r="C625" s="10" t="n"/>
      <c r="D625" s="10" t="n"/>
      <c r="E625" s="10" t="n"/>
      <c r="F625" s="24" t="n"/>
      <c r="G625" s="10" t="n"/>
      <c r="H625" s="10" t="n"/>
      <c r="I625" s="11">
        <f>IF(AND(A625="",B625=""),"",IF(B625&lt;&gt;"",IFERROR(INDEX(TArea,MATCH(B625,TName,0))&amp;"",D625&amp;""),D625&amp;""))</f>
        <v/>
      </c>
      <c r="J625" s="11">
        <f>IF(AND(A625="",B625=""),"",IF(B625&lt;&gt;"",IFERROR(INDEX(TAsset,MATCH(B625,TName,0))&amp;"",E625&amp;""),E625&amp;""))</f>
        <v/>
      </c>
      <c r="K625" s="28">
        <f>IF(AND(A625="",B625="",C625="",F625=""),"",IF(A625="","Add a date",IF(A625&gt;AsOf,"After as-of date: not counted yet",IF(AND(B625&lt;&gt;"",COUNTIF(TName,B625)=0),"Task not on Tasks sheet",""))))</f>
        <v/>
      </c>
    </row>
    <row r="626">
      <c r="A626" s="6" t="n"/>
      <c r="B626" s="10" t="n"/>
      <c r="C626" s="10" t="n"/>
      <c r="D626" s="10" t="n"/>
      <c r="E626" s="10" t="n"/>
      <c r="F626" s="24" t="n"/>
      <c r="G626" s="10" t="n"/>
      <c r="H626" s="10" t="n"/>
      <c r="I626" s="11">
        <f>IF(AND(A626="",B626=""),"",IF(B626&lt;&gt;"",IFERROR(INDEX(TArea,MATCH(B626,TName,0))&amp;"",D626&amp;""),D626&amp;""))</f>
        <v/>
      </c>
      <c r="J626" s="11">
        <f>IF(AND(A626="",B626=""),"",IF(B626&lt;&gt;"",IFERROR(INDEX(TAsset,MATCH(B626,TName,0))&amp;"",E626&amp;""),E626&amp;""))</f>
        <v/>
      </c>
      <c r="K626" s="28">
        <f>IF(AND(A626="",B626="",C626="",F626=""),"",IF(A626="","Add a date",IF(A626&gt;AsOf,"After as-of date: not counted yet",IF(AND(B626&lt;&gt;"",COUNTIF(TName,B626)=0),"Task not on Tasks sheet",""))))</f>
        <v/>
      </c>
    </row>
    <row r="627">
      <c r="A627" s="6" t="n"/>
      <c r="B627" s="10" t="n"/>
      <c r="C627" s="10" t="n"/>
      <c r="D627" s="10" t="n"/>
      <c r="E627" s="10" t="n"/>
      <c r="F627" s="24" t="n"/>
      <c r="G627" s="10" t="n"/>
      <c r="H627" s="10" t="n"/>
      <c r="I627" s="11">
        <f>IF(AND(A627="",B627=""),"",IF(B627&lt;&gt;"",IFERROR(INDEX(TArea,MATCH(B627,TName,0))&amp;"",D627&amp;""),D627&amp;""))</f>
        <v/>
      </c>
      <c r="J627" s="11">
        <f>IF(AND(A627="",B627=""),"",IF(B627&lt;&gt;"",IFERROR(INDEX(TAsset,MATCH(B627,TName,0))&amp;"",E627&amp;""),E627&amp;""))</f>
        <v/>
      </c>
      <c r="K627" s="28">
        <f>IF(AND(A627="",B627="",C627="",F627=""),"",IF(A627="","Add a date",IF(A627&gt;AsOf,"After as-of date: not counted yet",IF(AND(B627&lt;&gt;"",COUNTIF(TName,B627)=0),"Task not on Tasks sheet",""))))</f>
        <v/>
      </c>
    </row>
    <row r="628">
      <c r="A628" s="6" t="n"/>
      <c r="B628" s="10" t="n"/>
      <c r="C628" s="10" t="n"/>
      <c r="D628" s="10" t="n"/>
      <c r="E628" s="10" t="n"/>
      <c r="F628" s="24" t="n"/>
      <c r="G628" s="10" t="n"/>
      <c r="H628" s="10" t="n"/>
      <c r="I628" s="11">
        <f>IF(AND(A628="",B628=""),"",IF(B628&lt;&gt;"",IFERROR(INDEX(TArea,MATCH(B628,TName,0))&amp;"",D628&amp;""),D628&amp;""))</f>
        <v/>
      </c>
      <c r="J628" s="11">
        <f>IF(AND(A628="",B628=""),"",IF(B628&lt;&gt;"",IFERROR(INDEX(TAsset,MATCH(B628,TName,0))&amp;"",E628&amp;""),E628&amp;""))</f>
        <v/>
      </c>
      <c r="K628" s="28">
        <f>IF(AND(A628="",B628="",C628="",F628=""),"",IF(A628="","Add a date",IF(A628&gt;AsOf,"After as-of date: not counted yet",IF(AND(B628&lt;&gt;"",COUNTIF(TName,B628)=0),"Task not on Tasks sheet",""))))</f>
        <v/>
      </c>
    </row>
    <row r="629">
      <c r="A629" s="6" t="n"/>
      <c r="B629" s="10" t="n"/>
      <c r="C629" s="10" t="n"/>
      <c r="D629" s="10" t="n"/>
      <c r="E629" s="10" t="n"/>
      <c r="F629" s="24" t="n"/>
      <c r="G629" s="10" t="n"/>
      <c r="H629" s="10" t="n"/>
      <c r="I629" s="11">
        <f>IF(AND(A629="",B629=""),"",IF(B629&lt;&gt;"",IFERROR(INDEX(TArea,MATCH(B629,TName,0))&amp;"",D629&amp;""),D629&amp;""))</f>
        <v/>
      </c>
      <c r="J629" s="11">
        <f>IF(AND(A629="",B629=""),"",IF(B629&lt;&gt;"",IFERROR(INDEX(TAsset,MATCH(B629,TName,0))&amp;"",E629&amp;""),E629&amp;""))</f>
        <v/>
      </c>
      <c r="K629" s="28">
        <f>IF(AND(A629="",B629="",C629="",F629=""),"",IF(A629="","Add a date",IF(A629&gt;AsOf,"After as-of date: not counted yet",IF(AND(B629&lt;&gt;"",COUNTIF(TName,B629)=0),"Task not on Tasks sheet",""))))</f>
        <v/>
      </c>
    </row>
    <row r="630">
      <c r="A630" s="6" t="n"/>
      <c r="B630" s="10" t="n"/>
      <c r="C630" s="10" t="n"/>
      <c r="D630" s="10" t="n"/>
      <c r="E630" s="10" t="n"/>
      <c r="F630" s="24" t="n"/>
      <c r="G630" s="10" t="n"/>
      <c r="H630" s="10" t="n"/>
      <c r="I630" s="11">
        <f>IF(AND(A630="",B630=""),"",IF(B630&lt;&gt;"",IFERROR(INDEX(TArea,MATCH(B630,TName,0))&amp;"",D630&amp;""),D630&amp;""))</f>
        <v/>
      </c>
      <c r="J630" s="11">
        <f>IF(AND(A630="",B630=""),"",IF(B630&lt;&gt;"",IFERROR(INDEX(TAsset,MATCH(B630,TName,0))&amp;"",E630&amp;""),E630&amp;""))</f>
        <v/>
      </c>
      <c r="K630" s="28">
        <f>IF(AND(A630="",B630="",C630="",F630=""),"",IF(A630="","Add a date",IF(A630&gt;AsOf,"After as-of date: not counted yet",IF(AND(B630&lt;&gt;"",COUNTIF(TName,B630)=0),"Task not on Tasks sheet",""))))</f>
        <v/>
      </c>
    </row>
    <row r="631">
      <c r="A631" s="6" t="n"/>
      <c r="B631" s="10" t="n"/>
      <c r="C631" s="10" t="n"/>
      <c r="D631" s="10" t="n"/>
      <c r="E631" s="10" t="n"/>
      <c r="F631" s="24" t="n"/>
      <c r="G631" s="10" t="n"/>
      <c r="H631" s="10" t="n"/>
      <c r="I631" s="11">
        <f>IF(AND(A631="",B631=""),"",IF(B631&lt;&gt;"",IFERROR(INDEX(TArea,MATCH(B631,TName,0))&amp;"",D631&amp;""),D631&amp;""))</f>
        <v/>
      </c>
      <c r="J631" s="11">
        <f>IF(AND(A631="",B631=""),"",IF(B631&lt;&gt;"",IFERROR(INDEX(TAsset,MATCH(B631,TName,0))&amp;"",E631&amp;""),E631&amp;""))</f>
        <v/>
      </c>
      <c r="K631" s="28">
        <f>IF(AND(A631="",B631="",C631="",F631=""),"",IF(A631="","Add a date",IF(A631&gt;AsOf,"After as-of date: not counted yet",IF(AND(B631&lt;&gt;"",COUNTIF(TName,B631)=0),"Task not on Tasks sheet",""))))</f>
        <v/>
      </c>
    </row>
    <row r="632">
      <c r="A632" s="6" t="n"/>
      <c r="B632" s="10" t="n"/>
      <c r="C632" s="10" t="n"/>
      <c r="D632" s="10" t="n"/>
      <c r="E632" s="10" t="n"/>
      <c r="F632" s="24" t="n"/>
      <c r="G632" s="10" t="n"/>
      <c r="H632" s="10" t="n"/>
      <c r="I632" s="11">
        <f>IF(AND(A632="",B632=""),"",IF(B632&lt;&gt;"",IFERROR(INDEX(TArea,MATCH(B632,TName,0))&amp;"",D632&amp;""),D632&amp;""))</f>
        <v/>
      </c>
      <c r="J632" s="11">
        <f>IF(AND(A632="",B632=""),"",IF(B632&lt;&gt;"",IFERROR(INDEX(TAsset,MATCH(B632,TName,0))&amp;"",E632&amp;""),E632&amp;""))</f>
        <v/>
      </c>
      <c r="K632" s="28">
        <f>IF(AND(A632="",B632="",C632="",F632=""),"",IF(A632="","Add a date",IF(A632&gt;AsOf,"After as-of date: not counted yet",IF(AND(B632&lt;&gt;"",COUNTIF(TName,B632)=0),"Task not on Tasks sheet",""))))</f>
        <v/>
      </c>
    </row>
    <row r="633">
      <c r="A633" s="6" t="n"/>
      <c r="B633" s="10" t="n"/>
      <c r="C633" s="10" t="n"/>
      <c r="D633" s="10" t="n"/>
      <c r="E633" s="10" t="n"/>
      <c r="F633" s="24" t="n"/>
      <c r="G633" s="10" t="n"/>
      <c r="H633" s="10" t="n"/>
      <c r="I633" s="11">
        <f>IF(AND(A633="",B633=""),"",IF(B633&lt;&gt;"",IFERROR(INDEX(TArea,MATCH(B633,TName,0))&amp;"",D633&amp;""),D633&amp;""))</f>
        <v/>
      </c>
      <c r="J633" s="11">
        <f>IF(AND(A633="",B633=""),"",IF(B633&lt;&gt;"",IFERROR(INDEX(TAsset,MATCH(B633,TName,0))&amp;"",E633&amp;""),E633&amp;""))</f>
        <v/>
      </c>
      <c r="K633" s="28">
        <f>IF(AND(A633="",B633="",C633="",F633=""),"",IF(A633="","Add a date",IF(A633&gt;AsOf,"After as-of date: not counted yet",IF(AND(B633&lt;&gt;"",COUNTIF(TName,B633)=0),"Task not on Tasks sheet",""))))</f>
        <v/>
      </c>
    </row>
    <row r="634">
      <c r="A634" s="6" t="n"/>
      <c r="B634" s="10" t="n"/>
      <c r="C634" s="10" t="n"/>
      <c r="D634" s="10" t="n"/>
      <c r="E634" s="10" t="n"/>
      <c r="F634" s="24" t="n"/>
      <c r="G634" s="10" t="n"/>
      <c r="H634" s="10" t="n"/>
      <c r="I634" s="11">
        <f>IF(AND(A634="",B634=""),"",IF(B634&lt;&gt;"",IFERROR(INDEX(TArea,MATCH(B634,TName,0))&amp;"",D634&amp;""),D634&amp;""))</f>
        <v/>
      </c>
      <c r="J634" s="11">
        <f>IF(AND(A634="",B634=""),"",IF(B634&lt;&gt;"",IFERROR(INDEX(TAsset,MATCH(B634,TName,0))&amp;"",E634&amp;""),E634&amp;""))</f>
        <v/>
      </c>
      <c r="K634" s="28">
        <f>IF(AND(A634="",B634="",C634="",F634=""),"",IF(A634="","Add a date",IF(A634&gt;AsOf,"After as-of date: not counted yet",IF(AND(B634&lt;&gt;"",COUNTIF(TName,B634)=0),"Task not on Tasks sheet",""))))</f>
        <v/>
      </c>
    </row>
    <row r="635">
      <c r="A635" s="6" t="n"/>
      <c r="B635" s="10" t="n"/>
      <c r="C635" s="10" t="n"/>
      <c r="D635" s="10" t="n"/>
      <c r="E635" s="10" t="n"/>
      <c r="F635" s="24" t="n"/>
      <c r="G635" s="10" t="n"/>
      <c r="H635" s="10" t="n"/>
      <c r="I635" s="11">
        <f>IF(AND(A635="",B635=""),"",IF(B635&lt;&gt;"",IFERROR(INDEX(TArea,MATCH(B635,TName,0))&amp;"",D635&amp;""),D635&amp;""))</f>
        <v/>
      </c>
      <c r="J635" s="11">
        <f>IF(AND(A635="",B635=""),"",IF(B635&lt;&gt;"",IFERROR(INDEX(TAsset,MATCH(B635,TName,0))&amp;"",E635&amp;""),E635&amp;""))</f>
        <v/>
      </c>
      <c r="K635" s="28">
        <f>IF(AND(A635="",B635="",C635="",F635=""),"",IF(A635="","Add a date",IF(A635&gt;AsOf,"After as-of date: not counted yet",IF(AND(B635&lt;&gt;"",COUNTIF(TName,B635)=0),"Task not on Tasks sheet",""))))</f>
        <v/>
      </c>
    </row>
    <row r="636">
      <c r="A636" s="6" t="n"/>
      <c r="B636" s="10" t="n"/>
      <c r="C636" s="10" t="n"/>
      <c r="D636" s="10" t="n"/>
      <c r="E636" s="10" t="n"/>
      <c r="F636" s="24" t="n"/>
      <c r="G636" s="10" t="n"/>
      <c r="H636" s="10" t="n"/>
      <c r="I636" s="11">
        <f>IF(AND(A636="",B636=""),"",IF(B636&lt;&gt;"",IFERROR(INDEX(TArea,MATCH(B636,TName,0))&amp;"",D636&amp;""),D636&amp;""))</f>
        <v/>
      </c>
      <c r="J636" s="11">
        <f>IF(AND(A636="",B636=""),"",IF(B636&lt;&gt;"",IFERROR(INDEX(TAsset,MATCH(B636,TName,0))&amp;"",E636&amp;""),E636&amp;""))</f>
        <v/>
      </c>
      <c r="K636" s="28">
        <f>IF(AND(A636="",B636="",C636="",F636=""),"",IF(A636="","Add a date",IF(A636&gt;AsOf,"After as-of date: not counted yet",IF(AND(B636&lt;&gt;"",COUNTIF(TName,B636)=0),"Task not on Tasks sheet",""))))</f>
        <v/>
      </c>
    </row>
    <row r="637">
      <c r="A637" s="6" t="n"/>
      <c r="B637" s="10" t="n"/>
      <c r="C637" s="10" t="n"/>
      <c r="D637" s="10" t="n"/>
      <c r="E637" s="10" t="n"/>
      <c r="F637" s="24" t="n"/>
      <c r="G637" s="10" t="n"/>
      <c r="H637" s="10" t="n"/>
      <c r="I637" s="11">
        <f>IF(AND(A637="",B637=""),"",IF(B637&lt;&gt;"",IFERROR(INDEX(TArea,MATCH(B637,TName,0))&amp;"",D637&amp;""),D637&amp;""))</f>
        <v/>
      </c>
      <c r="J637" s="11">
        <f>IF(AND(A637="",B637=""),"",IF(B637&lt;&gt;"",IFERROR(INDEX(TAsset,MATCH(B637,TName,0))&amp;"",E637&amp;""),E637&amp;""))</f>
        <v/>
      </c>
      <c r="K637" s="28">
        <f>IF(AND(A637="",B637="",C637="",F637=""),"",IF(A637="","Add a date",IF(A637&gt;AsOf,"After as-of date: not counted yet",IF(AND(B637&lt;&gt;"",COUNTIF(TName,B637)=0),"Task not on Tasks sheet",""))))</f>
        <v/>
      </c>
    </row>
    <row r="638">
      <c r="A638" s="6" t="n"/>
      <c r="B638" s="10" t="n"/>
      <c r="C638" s="10" t="n"/>
      <c r="D638" s="10" t="n"/>
      <c r="E638" s="10" t="n"/>
      <c r="F638" s="24" t="n"/>
      <c r="G638" s="10" t="n"/>
      <c r="H638" s="10" t="n"/>
      <c r="I638" s="11">
        <f>IF(AND(A638="",B638=""),"",IF(B638&lt;&gt;"",IFERROR(INDEX(TArea,MATCH(B638,TName,0))&amp;"",D638&amp;""),D638&amp;""))</f>
        <v/>
      </c>
      <c r="J638" s="11">
        <f>IF(AND(A638="",B638=""),"",IF(B638&lt;&gt;"",IFERROR(INDEX(TAsset,MATCH(B638,TName,0))&amp;"",E638&amp;""),E638&amp;""))</f>
        <v/>
      </c>
      <c r="K638" s="28">
        <f>IF(AND(A638="",B638="",C638="",F638=""),"",IF(A638="","Add a date",IF(A638&gt;AsOf,"After as-of date: not counted yet",IF(AND(B638&lt;&gt;"",COUNTIF(TName,B638)=0),"Task not on Tasks sheet",""))))</f>
        <v/>
      </c>
    </row>
    <row r="639">
      <c r="A639" s="6" t="n"/>
      <c r="B639" s="10" t="n"/>
      <c r="C639" s="10" t="n"/>
      <c r="D639" s="10" t="n"/>
      <c r="E639" s="10" t="n"/>
      <c r="F639" s="24" t="n"/>
      <c r="G639" s="10" t="n"/>
      <c r="H639" s="10" t="n"/>
      <c r="I639" s="11">
        <f>IF(AND(A639="",B639=""),"",IF(B639&lt;&gt;"",IFERROR(INDEX(TArea,MATCH(B639,TName,0))&amp;"",D639&amp;""),D639&amp;""))</f>
        <v/>
      </c>
      <c r="J639" s="11">
        <f>IF(AND(A639="",B639=""),"",IF(B639&lt;&gt;"",IFERROR(INDEX(TAsset,MATCH(B639,TName,0))&amp;"",E639&amp;""),E639&amp;""))</f>
        <v/>
      </c>
      <c r="K639" s="28">
        <f>IF(AND(A639="",B639="",C639="",F639=""),"",IF(A639="","Add a date",IF(A639&gt;AsOf,"After as-of date: not counted yet",IF(AND(B639&lt;&gt;"",COUNTIF(TName,B639)=0),"Task not on Tasks sheet",""))))</f>
        <v/>
      </c>
    </row>
    <row r="640">
      <c r="A640" s="6" t="n"/>
      <c r="B640" s="10" t="n"/>
      <c r="C640" s="10" t="n"/>
      <c r="D640" s="10" t="n"/>
      <c r="E640" s="10" t="n"/>
      <c r="F640" s="24" t="n"/>
      <c r="G640" s="10" t="n"/>
      <c r="H640" s="10" t="n"/>
      <c r="I640" s="11">
        <f>IF(AND(A640="",B640=""),"",IF(B640&lt;&gt;"",IFERROR(INDEX(TArea,MATCH(B640,TName,0))&amp;"",D640&amp;""),D640&amp;""))</f>
        <v/>
      </c>
      <c r="J640" s="11">
        <f>IF(AND(A640="",B640=""),"",IF(B640&lt;&gt;"",IFERROR(INDEX(TAsset,MATCH(B640,TName,0))&amp;"",E640&amp;""),E640&amp;""))</f>
        <v/>
      </c>
      <c r="K640" s="28">
        <f>IF(AND(A640="",B640="",C640="",F640=""),"",IF(A640="","Add a date",IF(A640&gt;AsOf,"After as-of date: not counted yet",IF(AND(B640&lt;&gt;"",COUNTIF(TName,B640)=0),"Task not on Tasks sheet",""))))</f>
        <v/>
      </c>
    </row>
    <row r="641">
      <c r="A641" s="6" t="n"/>
      <c r="B641" s="10" t="n"/>
      <c r="C641" s="10" t="n"/>
      <c r="D641" s="10" t="n"/>
      <c r="E641" s="10" t="n"/>
      <c r="F641" s="24" t="n"/>
      <c r="G641" s="10" t="n"/>
      <c r="H641" s="10" t="n"/>
      <c r="I641" s="11">
        <f>IF(AND(A641="",B641=""),"",IF(B641&lt;&gt;"",IFERROR(INDEX(TArea,MATCH(B641,TName,0))&amp;"",D641&amp;""),D641&amp;""))</f>
        <v/>
      </c>
      <c r="J641" s="11">
        <f>IF(AND(A641="",B641=""),"",IF(B641&lt;&gt;"",IFERROR(INDEX(TAsset,MATCH(B641,TName,0))&amp;"",E641&amp;""),E641&amp;""))</f>
        <v/>
      </c>
      <c r="K641" s="28">
        <f>IF(AND(A641="",B641="",C641="",F641=""),"",IF(A641="","Add a date",IF(A641&gt;AsOf,"After as-of date: not counted yet",IF(AND(B641&lt;&gt;"",COUNTIF(TName,B641)=0),"Task not on Tasks sheet",""))))</f>
        <v/>
      </c>
    </row>
    <row r="642">
      <c r="A642" s="6" t="n"/>
      <c r="B642" s="10" t="n"/>
      <c r="C642" s="10" t="n"/>
      <c r="D642" s="10" t="n"/>
      <c r="E642" s="10" t="n"/>
      <c r="F642" s="24" t="n"/>
      <c r="G642" s="10" t="n"/>
      <c r="H642" s="10" t="n"/>
      <c r="I642" s="11">
        <f>IF(AND(A642="",B642=""),"",IF(B642&lt;&gt;"",IFERROR(INDEX(TArea,MATCH(B642,TName,0))&amp;"",D642&amp;""),D642&amp;""))</f>
        <v/>
      </c>
      <c r="J642" s="11">
        <f>IF(AND(A642="",B642=""),"",IF(B642&lt;&gt;"",IFERROR(INDEX(TAsset,MATCH(B642,TName,0))&amp;"",E642&amp;""),E642&amp;""))</f>
        <v/>
      </c>
      <c r="K642" s="28">
        <f>IF(AND(A642="",B642="",C642="",F642=""),"",IF(A642="","Add a date",IF(A642&gt;AsOf,"After as-of date: not counted yet",IF(AND(B642&lt;&gt;"",COUNTIF(TName,B642)=0),"Task not on Tasks sheet",""))))</f>
        <v/>
      </c>
    </row>
    <row r="643">
      <c r="A643" s="6" t="n"/>
      <c r="B643" s="10" t="n"/>
      <c r="C643" s="10" t="n"/>
      <c r="D643" s="10" t="n"/>
      <c r="E643" s="10" t="n"/>
      <c r="F643" s="24" t="n"/>
      <c r="G643" s="10" t="n"/>
      <c r="H643" s="10" t="n"/>
      <c r="I643" s="11">
        <f>IF(AND(A643="",B643=""),"",IF(B643&lt;&gt;"",IFERROR(INDEX(TArea,MATCH(B643,TName,0))&amp;"",D643&amp;""),D643&amp;""))</f>
        <v/>
      </c>
      <c r="J643" s="11">
        <f>IF(AND(A643="",B643=""),"",IF(B643&lt;&gt;"",IFERROR(INDEX(TAsset,MATCH(B643,TName,0))&amp;"",E643&amp;""),E643&amp;""))</f>
        <v/>
      </c>
      <c r="K643" s="28">
        <f>IF(AND(A643="",B643="",C643="",F643=""),"",IF(A643="","Add a date",IF(A643&gt;AsOf,"After as-of date: not counted yet",IF(AND(B643&lt;&gt;"",COUNTIF(TName,B643)=0),"Task not on Tasks sheet",""))))</f>
        <v/>
      </c>
    </row>
    <row r="644">
      <c r="A644" s="6" t="n"/>
      <c r="B644" s="10" t="n"/>
      <c r="C644" s="10" t="n"/>
      <c r="D644" s="10" t="n"/>
      <c r="E644" s="10" t="n"/>
      <c r="F644" s="24" t="n"/>
      <c r="G644" s="10" t="n"/>
      <c r="H644" s="10" t="n"/>
      <c r="I644" s="11">
        <f>IF(AND(A644="",B644=""),"",IF(B644&lt;&gt;"",IFERROR(INDEX(TArea,MATCH(B644,TName,0))&amp;"",D644&amp;""),D644&amp;""))</f>
        <v/>
      </c>
      <c r="J644" s="11">
        <f>IF(AND(A644="",B644=""),"",IF(B644&lt;&gt;"",IFERROR(INDEX(TAsset,MATCH(B644,TName,0))&amp;"",E644&amp;""),E644&amp;""))</f>
        <v/>
      </c>
      <c r="K644" s="28">
        <f>IF(AND(A644="",B644="",C644="",F644=""),"",IF(A644="","Add a date",IF(A644&gt;AsOf,"After as-of date: not counted yet",IF(AND(B644&lt;&gt;"",COUNTIF(TName,B644)=0),"Task not on Tasks sheet",""))))</f>
        <v/>
      </c>
    </row>
    <row r="645">
      <c r="A645" s="6" t="n"/>
      <c r="B645" s="10" t="n"/>
      <c r="C645" s="10" t="n"/>
      <c r="D645" s="10" t="n"/>
      <c r="E645" s="10" t="n"/>
      <c r="F645" s="24" t="n"/>
      <c r="G645" s="10" t="n"/>
      <c r="H645" s="10" t="n"/>
      <c r="I645" s="11">
        <f>IF(AND(A645="",B645=""),"",IF(B645&lt;&gt;"",IFERROR(INDEX(TArea,MATCH(B645,TName,0))&amp;"",D645&amp;""),D645&amp;""))</f>
        <v/>
      </c>
      <c r="J645" s="11">
        <f>IF(AND(A645="",B645=""),"",IF(B645&lt;&gt;"",IFERROR(INDEX(TAsset,MATCH(B645,TName,0))&amp;"",E645&amp;""),E645&amp;""))</f>
        <v/>
      </c>
      <c r="K645" s="28">
        <f>IF(AND(A645="",B645="",C645="",F645=""),"",IF(A645="","Add a date",IF(A645&gt;AsOf,"After as-of date: not counted yet",IF(AND(B645&lt;&gt;"",COUNTIF(TName,B645)=0),"Task not on Tasks sheet",""))))</f>
        <v/>
      </c>
    </row>
    <row r="646">
      <c r="A646" s="6" t="n"/>
      <c r="B646" s="10" t="n"/>
      <c r="C646" s="10" t="n"/>
      <c r="D646" s="10" t="n"/>
      <c r="E646" s="10" t="n"/>
      <c r="F646" s="24" t="n"/>
      <c r="G646" s="10" t="n"/>
      <c r="H646" s="10" t="n"/>
      <c r="I646" s="11">
        <f>IF(AND(A646="",B646=""),"",IF(B646&lt;&gt;"",IFERROR(INDEX(TArea,MATCH(B646,TName,0))&amp;"",D646&amp;""),D646&amp;""))</f>
        <v/>
      </c>
      <c r="J646" s="11">
        <f>IF(AND(A646="",B646=""),"",IF(B646&lt;&gt;"",IFERROR(INDEX(TAsset,MATCH(B646,TName,0))&amp;"",E646&amp;""),E646&amp;""))</f>
        <v/>
      </c>
      <c r="K646" s="28">
        <f>IF(AND(A646="",B646="",C646="",F646=""),"",IF(A646="","Add a date",IF(A646&gt;AsOf,"After as-of date: not counted yet",IF(AND(B646&lt;&gt;"",COUNTIF(TName,B646)=0),"Task not on Tasks sheet",""))))</f>
        <v/>
      </c>
    </row>
    <row r="647">
      <c r="A647" s="6" t="n"/>
      <c r="B647" s="10" t="n"/>
      <c r="C647" s="10" t="n"/>
      <c r="D647" s="10" t="n"/>
      <c r="E647" s="10" t="n"/>
      <c r="F647" s="24" t="n"/>
      <c r="G647" s="10" t="n"/>
      <c r="H647" s="10" t="n"/>
      <c r="I647" s="11">
        <f>IF(AND(A647="",B647=""),"",IF(B647&lt;&gt;"",IFERROR(INDEX(TArea,MATCH(B647,TName,0))&amp;"",D647&amp;""),D647&amp;""))</f>
        <v/>
      </c>
      <c r="J647" s="11">
        <f>IF(AND(A647="",B647=""),"",IF(B647&lt;&gt;"",IFERROR(INDEX(TAsset,MATCH(B647,TName,0))&amp;"",E647&amp;""),E647&amp;""))</f>
        <v/>
      </c>
      <c r="K647" s="28">
        <f>IF(AND(A647="",B647="",C647="",F647=""),"",IF(A647="","Add a date",IF(A647&gt;AsOf,"After as-of date: not counted yet",IF(AND(B647&lt;&gt;"",COUNTIF(TName,B647)=0),"Task not on Tasks sheet",""))))</f>
        <v/>
      </c>
    </row>
    <row r="648">
      <c r="A648" s="6" t="n"/>
      <c r="B648" s="10" t="n"/>
      <c r="C648" s="10" t="n"/>
      <c r="D648" s="10" t="n"/>
      <c r="E648" s="10" t="n"/>
      <c r="F648" s="24" t="n"/>
      <c r="G648" s="10" t="n"/>
      <c r="H648" s="10" t="n"/>
      <c r="I648" s="11">
        <f>IF(AND(A648="",B648=""),"",IF(B648&lt;&gt;"",IFERROR(INDEX(TArea,MATCH(B648,TName,0))&amp;"",D648&amp;""),D648&amp;""))</f>
        <v/>
      </c>
      <c r="J648" s="11">
        <f>IF(AND(A648="",B648=""),"",IF(B648&lt;&gt;"",IFERROR(INDEX(TAsset,MATCH(B648,TName,0))&amp;"",E648&amp;""),E648&amp;""))</f>
        <v/>
      </c>
      <c r="K648" s="28">
        <f>IF(AND(A648="",B648="",C648="",F648=""),"",IF(A648="","Add a date",IF(A648&gt;AsOf,"After as-of date: not counted yet",IF(AND(B648&lt;&gt;"",COUNTIF(TName,B648)=0),"Task not on Tasks sheet",""))))</f>
        <v/>
      </c>
    </row>
    <row r="649">
      <c r="A649" s="6" t="n"/>
      <c r="B649" s="10" t="n"/>
      <c r="C649" s="10" t="n"/>
      <c r="D649" s="10" t="n"/>
      <c r="E649" s="10" t="n"/>
      <c r="F649" s="24" t="n"/>
      <c r="G649" s="10" t="n"/>
      <c r="H649" s="10" t="n"/>
      <c r="I649" s="11">
        <f>IF(AND(A649="",B649=""),"",IF(B649&lt;&gt;"",IFERROR(INDEX(TArea,MATCH(B649,TName,0))&amp;"",D649&amp;""),D649&amp;""))</f>
        <v/>
      </c>
      <c r="J649" s="11">
        <f>IF(AND(A649="",B649=""),"",IF(B649&lt;&gt;"",IFERROR(INDEX(TAsset,MATCH(B649,TName,0))&amp;"",E649&amp;""),E649&amp;""))</f>
        <v/>
      </c>
      <c r="K649" s="28">
        <f>IF(AND(A649="",B649="",C649="",F649=""),"",IF(A649="","Add a date",IF(A649&gt;AsOf,"After as-of date: not counted yet",IF(AND(B649&lt;&gt;"",COUNTIF(TName,B649)=0),"Task not on Tasks sheet",""))))</f>
        <v/>
      </c>
    </row>
    <row r="650">
      <c r="A650" s="6" t="n"/>
      <c r="B650" s="10" t="n"/>
      <c r="C650" s="10" t="n"/>
      <c r="D650" s="10" t="n"/>
      <c r="E650" s="10" t="n"/>
      <c r="F650" s="24" t="n"/>
      <c r="G650" s="10" t="n"/>
      <c r="H650" s="10" t="n"/>
      <c r="I650" s="11">
        <f>IF(AND(A650="",B650=""),"",IF(B650&lt;&gt;"",IFERROR(INDEX(TArea,MATCH(B650,TName,0))&amp;"",D650&amp;""),D650&amp;""))</f>
        <v/>
      </c>
      <c r="J650" s="11">
        <f>IF(AND(A650="",B650=""),"",IF(B650&lt;&gt;"",IFERROR(INDEX(TAsset,MATCH(B650,TName,0))&amp;"",E650&amp;""),E650&amp;""))</f>
        <v/>
      </c>
      <c r="K650" s="28">
        <f>IF(AND(A650="",B650="",C650="",F650=""),"",IF(A650="","Add a date",IF(A650&gt;AsOf,"After as-of date: not counted yet",IF(AND(B650&lt;&gt;"",COUNTIF(TName,B650)=0),"Task not on Tasks sheet",""))))</f>
        <v/>
      </c>
    </row>
    <row r="651">
      <c r="A651" s="6" t="n"/>
      <c r="B651" s="10" t="n"/>
      <c r="C651" s="10" t="n"/>
      <c r="D651" s="10" t="n"/>
      <c r="E651" s="10" t="n"/>
      <c r="F651" s="24" t="n"/>
      <c r="G651" s="10" t="n"/>
      <c r="H651" s="10" t="n"/>
      <c r="I651" s="11">
        <f>IF(AND(A651="",B651=""),"",IF(B651&lt;&gt;"",IFERROR(INDEX(TArea,MATCH(B651,TName,0))&amp;"",D651&amp;""),D651&amp;""))</f>
        <v/>
      </c>
      <c r="J651" s="11">
        <f>IF(AND(A651="",B651=""),"",IF(B651&lt;&gt;"",IFERROR(INDEX(TAsset,MATCH(B651,TName,0))&amp;"",E651&amp;""),E651&amp;""))</f>
        <v/>
      </c>
      <c r="K651" s="28">
        <f>IF(AND(A651="",B651="",C651="",F651=""),"",IF(A651="","Add a date",IF(A651&gt;AsOf,"After as-of date: not counted yet",IF(AND(B651&lt;&gt;"",COUNTIF(TName,B651)=0),"Task not on Tasks sheet",""))))</f>
        <v/>
      </c>
    </row>
    <row r="652">
      <c r="A652" s="6" t="n"/>
      <c r="B652" s="10" t="n"/>
      <c r="C652" s="10" t="n"/>
      <c r="D652" s="10" t="n"/>
      <c r="E652" s="10" t="n"/>
      <c r="F652" s="24" t="n"/>
      <c r="G652" s="10" t="n"/>
      <c r="H652" s="10" t="n"/>
      <c r="I652" s="11">
        <f>IF(AND(A652="",B652=""),"",IF(B652&lt;&gt;"",IFERROR(INDEX(TArea,MATCH(B652,TName,0))&amp;"",D652&amp;""),D652&amp;""))</f>
        <v/>
      </c>
      <c r="J652" s="11">
        <f>IF(AND(A652="",B652=""),"",IF(B652&lt;&gt;"",IFERROR(INDEX(TAsset,MATCH(B652,TName,0))&amp;"",E652&amp;""),E652&amp;""))</f>
        <v/>
      </c>
      <c r="K652" s="28">
        <f>IF(AND(A652="",B652="",C652="",F652=""),"",IF(A652="","Add a date",IF(A652&gt;AsOf,"After as-of date: not counted yet",IF(AND(B652&lt;&gt;"",COUNTIF(TName,B652)=0),"Task not on Tasks sheet",""))))</f>
        <v/>
      </c>
    </row>
    <row r="653">
      <c r="A653" s="6" t="n"/>
      <c r="B653" s="10" t="n"/>
      <c r="C653" s="10" t="n"/>
      <c r="D653" s="10" t="n"/>
      <c r="E653" s="10" t="n"/>
      <c r="F653" s="24" t="n"/>
      <c r="G653" s="10" t="n"/>
      <c r="H653" s="10" t="n"/>
      <c r="I653" s="11">
        <f>IF(AND(A653="",B653=""),"",IF(B653&lt;&gt;"",IFERROR(INDEX(TArea,MATCH(B653,TName,0))&amp;"",D653&amp;""),D653&amp;""))</f>
        <v/>
      </c>
      <c r="J653" s="11">
        <f>IF(AND(A653="",B653=""),"",IF(B653&lt;&gt;"",IFERROR(INDEX(TAsset,MATCH(B653,TName,0))&amp;"",E653&amp;""),E653&amp;""))</f>
        <v/>
      </c>
      <c r="K653" s="28">
        <f>IF(AND(A653="",B653="",C653="",F653=""),"",IF(A653="","Add a date",IF(A653&gt;AsOf,"After as-of date: not counted yet",IF(AND(B653&lt;&gt;"",COUNTIF(TName,B653)=0),"Task not on Tasks sheet",""))))</f>
        <v/>
      </c>
    </row>
    <row r="654">
      <c r="A654" s="6" t="n"/>
      <c r="B654" s="10" t="n"/>
      <c r="C654" s="10" t="n"/>
      <c r="D654" s="10" t="n"/>
      <c r="E654" s="10" t="n"/>
      <c r="F654" s="24" t="n"/>
      <c r="G654" s="10" t="n"/>
      <c r="H654" s="10" t="n"/>
      <c r="I654" s="11">
        <f>IF(AND(A654="",B654=""),"",IF(B654&lt;&gt;"",IFERROR(INDEX(TArea,MATCH(B654,TName,0))&amp;"",D654&amp;""),D654&amp;""))</f>
        <v/>
      </c>
      <c r="J654" s="11">
        <f>IF(AND(A654="",B654=""),"",IF(B654&lt;&gt;"",IFERROR(INDEX(TAsset,MATCH(B654,TName,0))&amp;"",E654&amp;""),E654&amp;""))</f>
        <v/>
      </c>
      <c r="K654" s="28">
        <f>IF(AND(A654="",B654="",C654="",F654=""),"",IF(A654="","Add a date",IF(A654&gt;AsOf,"After as-of date: not counted yet",IF(AND(B654&lt;&gt;"",COUNTIF(TName,B654)=0),"Task not on Tasks sheet",""))))</f>
        <v/>
      </c>
    </row>
    <row r="655">
      <c r="A655" s="6" t="n"/>
      <c r="B655" s="10" t="n"/>
      <c r="C655" s="10" t="n"/>
      <c r="D655" s="10" t="n"/>
      <c r="E655" s="10" t="n"/>
      <c r="F655" s="24" t="n"/>
      <c r="G655" s="10" t="n"/>
      <c r="H655" s="10" t="n"/>
      <c r="I655" s="11">
        <f>IF(AND(A655="",B655=""),"",IF(B655&lt;&gt;"",IFERROR(INDEX(TArea,MATCH(B655,TName,0))&amp;"",D655&amp;""),D655&amp;""))</f>
        <v/>
      </c>
      <c r="J655" s="11">
        <f>IF(AND(A655="",B655=""),"",IF(B655&lt;&gt;"",IFERROR(INDEX(TAsset,MATCH(B655,TName,0))&amp;"",E655&amp;""),E655&amp;""))</f>
        <v/>
      </c>
      <c r="K655" s="28">
        <f>IF(AND(A655="",B655="",C655="",F655=""),"",IF(A655="","Add a date",IF(A655&gt;AsOf,"After as-of date: not counted yet",IF(AND(B655&lt;&gt;"",COUNTIF(TName,B655)=0),"Task not on Tasks sheet",""))))</f>
        <v/>
      </c>
    </row>
    <row r="656">
      <c r="A656" s="6" t="n"/>
      <c r="B656" s="10" t="n"/>
      <c r="C656" s="10" t="n"/>
      <c r="D656" s="10" t="n"/>
      <c r="E656" s="10" t="n"/>
      <c r="F656" s="24" t="n"/>
      <c r="G656" s="10" t="n"/>
      <c r="H656" s="10" t="n"/>
      <c r="I656" s="11">
        <f>IF(AND(A656="",B656=""),"",IF(B656&lt;&gt;"",IFERROR(INDEX(TArea,MATCH(B656,TName,0))&amp;"",D656&amp;""),D656&amp;""))</f>
        <v/>
      </c>
      <c r="J656" s="11">
        <f>IF(AND(A656="",B656=""),"",IF(B656&lt;&gt;"",IFERROR(INDEX(TAsset,MATCH(B656,TName,0))&amp;"",E656&amp;""),E656&amp;""))</f>
        <v/>
      </c>
      <c r="K656" s="28">
        <f>IF(AND(A656="",B656="",C656="",F656=""),"",IF(A656="","Add a date",IF(A656&gt;AsOf,"After as-of date: not counted yet",IF(AND(B656&lt;&gt;"",COUNTIF(TName,B656)=0),"Task not on Tasks sheet",""))))</f>
        <v/>
      </c>
    </row>
    <row r="657">
      <c r="A657" s="6" t="n"/>
      <c r="B657" s="10" t="n"/>
      <c r="C657" s="10" t="n"/>
      <c r="D657" s="10" t="n"/>
      <c r="E657" s="10" t="n"/>
      <c r="F657" s="24" t="n"/>
      <c r="G657" s="10" t="n"/>
      <c r="H657" s="10" t="n"/>
      <c r="I657" s="11">
        <f>IF(AND(A657="",B657=""),"",IF(B657&lt;&gt;"",IFERROR(INDEX(TArea,MATCH(B657,TName,0))&amp;"",D657&amp;""),D657&amp;""))</f>
        <v/>
      </c>
      <c r="J657" s="11">
        <f>IF(AND(A657="",B657=""),"",IF(B657&lt;&gt;"",IFERROR(INDEX(TAsset,MATCH(B657,TName,0))&amp;"",E657&amp;""),E657&amp;""))</f>
        <v/>
      </c>
      <c r="K657" s="28">
        <f>IF(AND(A657="",B657="",C657="",F657=""),"",IF(A657="","Add a date",IF(A657&gt;AsOf,"After as-of date: not counted yet",IF(AND(B657&lt;&gt;"",COUNTIF(TName,B657)=0),"Task not on Tasks sheet",""))))</f>
        <v/>
      </c>
    </row>
    <row r="658">
      <c r="A658" s="6" t="n"/>
      <c r="B658" s="10" t="n"/>
      <c r="C658" s="10" t="n"/>
      <c r="D658" s="10" t="n"/>
      <c r="E658" s="10" t="n"/>
      <c r="F658" s="24" t="n"/>
      <c r="G658" s="10" t="n"/>
      <c r="H658" s="10" t="n"/>
      <c r="I658" s="11">
        <f>IF(AND(A658="",B658=""),"",IF(B658&lt;&gt;"",IFERROR(INDEX(TArea,MATCH(B658,TName,0))&amp;"",D658&amp;""),D658&amp;""))</f>
        <v/>
      </c>
      <c r="J658" s="11">
        <f>IF(AND(A658="",B658=""),"",IF(B658&lt;&gt;"",IFERROR(INDEX(TAsset,MATCH(B658,TName,0))&amp;"",E658&amp;""),E658&amp;""))</f>
        <v/>
      </c>
      <c r="K658" s="28">
        <f>IF(AND(A658="",B658="",C658="",F658=""),"",IF(A658="","Add a date",IF(A658&gt;AsOf,"After as-of date: not counted yet",IF(AND(B658&lt;&gt;"",COUNTIF(TName,B658)=0),"Task not on Tasks sheet",""))))</f>
        <v/>
      </c>
    </row>
    <row r="659">
      <c r="A659" s="6" t="n"/>
      <c r="B659" s="10" t="n"/>
      <c r="C659" s="10" t="n"/>
      <c r="D659" s="10" t="n"/>
      <c r="E659" s="10" t="n"/>
      <c r="F659" s="24" t="n"/>
      <c r="G659" s="10" t="n"/>
      <c r="H659" s="10" t="n"/>
      <c r="I659" s="11">
        <f>IF(AND(A659="",B659=""),"",IF(B659&lt;&gt;"",IFERROR(INDEX(TArea,MATCH(B659,TName,0))&amp;"",D659&amp;""),D659&amp;""))</f>
        <v/>
      </c>
      <c r="J659" s="11">
        <f>IF(AND(A659="",B659=""),"",IF(B659&lt;&gt;"",IFERROR(INDEX(TAsset,MATCH(B659,TName,0))&amp;"",E659&amp;""),E659&amp;""))</f>
        <v/>
      </c>
      <c r="K659" s="28">
        <f>IF(AND(A659="",B659="",C659="",F659=""),"",IF(A659="","Add a date",IF(A659&gt;AsOf,"After as-of date: not counted yet",IF(AND(B659&lt;&gt;"",COUNTIF(TName,B659)=0),"Task not on Tasks sheet",""))))</f>
        <v/>
      </c>
    </row>
    <row r="660">
      <c r="A660" s="6" t="n"/>
      <c r="B660" s="10" t="n"/>
      <c r="C660" s="10" t="n"/>
      <c r="D660" s="10" t="n"/>
      <c r="E660" s="10" t="n"/>
      <c r="F660" s="24" t="n"/>
      <c r="G660" s="10" t="n"/>
      <c r="H660" s="10" t="n"/>
      <c r="I660" s="11">
        <f>IF(AND(A660="",B660=""),"",IF(B660&lt;&gt;"",IFERROR(INDEX(TArea,MATCH(B660,TName,0))&amp;"",D660&amp;""),D660&amp;""))</f>
        <v/>
      </c>
      <c r="J660" s="11">
        <f>IF(AND(A660="",B660=""),"",IF(B660&lt;&gt;"",IFERROR(INDEX(TAsset,MATCH(B660,TName,0))&amp;"",E660&amp;""),E660&amp;""))</f>
        <v/>
      </c>
      <c r="K660" s="28">
        <f>IF(AND(A660="",B660="",C660="",F660=""),"",IF(A660="","Add a date",IF(A660&gt;AsOf,"After as-of date: not counted yet",IF(AND(B660&lt;&gt;"",COUNTIF(TName,B660)=0),"Task not on Tasks sheet",""))))</f>
        <v/>
      </c>
    </row>
    <row r="661">
      <c r="A661" s="6" t="n"/>
      <c r="B661" s="10" t="n"/>
      <c r="C661" s="10" t="n"/>
      <c r="D661" s="10" t="n"/>
      <c r="E661" s="10" t="n"/>
      <c r="F661" s="24" t="n"/>
      <c r="G661" s="10" t="n"/>
      <c r="H661" s="10" t="n"/>
      <c r="I661" s="11">
        <f>IF(AND(A661="",B661=""),"",IF(B661&lt;&gt;"",IFERROR(INDEX(TArea,MATCH(B661,TName,0))&amp;"",D661&amp;""),D661&amp;""))</f>
        <v/>
      </c>
      <c r="J661" s="11">
        <f>IF(AND(A661="",B661=""),"",IF(B661&lt;&gt;"",IFERROR(INDEX(TAsset,MATCH(B661,TName,0))&amp;"",E661&amp;""),E661&amp;""))</f>
        <v/>
      </c>
      <c r="K661" s="28">
        <f>IF(AND(A661="",B661="",C661="",F661=""),"",IF(A661="","Add a date",IF(A661&gt;AsOf,"After as-of date: not counted yet",IF(AND(B661&lt;&gt;"",COUNTIF(TName,B661)=0),"Task not on Tasks sheet",""))))</f>
        <v/>
      </c>
    </row>
    <row r="662">
      <c r="A662" s="6" t="n"/>
      <c r="B662" s="10" t="n"/>
      <c r="C662" s="10" t="n"/>
      <c r="D662" s="10" t="n"/>
      <c r="E662" s="10" t="n"/>
      <c r="F662" s="24" t="n"/>
      <c r="G662" s="10" t="n"/>
      <c r="H662" s="10" t="n"/>
      <c r="I662" s="11">
        <f>IF(AND(A662="",B662=""),"",IF(B662&lt;&gt;"",IFERROR(INDEX(TArea,MATCH(B662,TName,0))&amp;"",D662&amp;""),D662&amp;""))</f>
        <v/>
      </c>
      <c r="J662" s="11">
        <f>IF(AND(A662="",B662=""),"",IF(B662&lt;&gt;"",IFERROR(INDEX(TAsset,MATCH(B662,TName,0))&amp;"",E662&amp;""),E662&amp;""))</f>
        <v/>
      </c>
      <c r="K662" s="28">
        <f>IF(AND(A662="",B662="",C662="",F662=""),"",IF(A662="","Add a date",IF(A662&gt;AsOf,"After as-of date: not counted yet",IF(AND(B662&lt;&gt;"",COUNTIF(TName,B662)=0),"Task not on Tasks sheet",""))))</f>
        <v/>
      </c>
    </row>
    <row r="663">
      <c r="A663" s="6" t="n"/>
      <c r="B663" s="10" t="n"/>
      <c r="C663" s="10" t="n"/>
      <c r="D663" s="10" t="n"/>
      <c r="E663" s="10" t="n"/>
      <c r="F663" s="24" t="n"/>
      <c r="G663" s="10" t="n"/>
      <c r="H663" s="10" t="n"/>
      <c r="I663" s="11">
        <f>IF(AND(A663="",B663=""),"",IF(B663&lt;&gt;"",IFERROR(INDEX(TArea,MATCH(B663,TName,0))&amp;"",D663&amp;""),D663&amp;""))</f>
        <v/>
      </c>
      <c r="J663" s="11">
        <f>IF(AND(A663="",B663=""),"",IF(B663&lt;&gt;"",IFERROR(INDEX(TAsset,MATCH(B663,TName,0))&amp;"",E663&amp;""),E663&amp;""))</f>
        <v/>
      </c>
      <c r="K663" s="28">
        <f>IF(AND(A663="",B663="",C663="",F663=""),"",IF(A663="","Add a date",IF(A663&gt;AsOf,"After as-of date: not counted yet",IF(AND(B663&lt;&gt;"",COUNTIF(TName,B663)=0),"Task not on Tasks sheet",""))))</f>
        <v/>
      </c>
    </row>
    <row r="664">
      <c r="A664" s="6" t="n"/>
      <c r="B664" s="10" t="n"/>
      <c r="C664" s="10" t="n"/>
      <c r="D664" s="10" t="n"/>
      <c r="E664" s="10" t="n"/>
      <c r="F664" s="24" t="n"/>
      <c r="G664" s="10" t="n"/>
      <c r="H664" s="10" t="n"/>
      <c r="I664" s="11">
        <f>IF(AND(A664="",B664=""),"",IF(B664&lt;&gt;"",IFERROR(INDEX(TArea,MATCH(B664,TName,0))&amp;"",D664&amp;""),D664&amp;""))</f>
        <v/>
      </c>
      <c r="J664" s="11">
        <f>IF(AND(A664="",B664=""),"",IF(B664&lt;&gt;"",IFERROR(INDEX(TAsset,MATCH(B664,TName,0))&amp;"",E664&amp;""),E664&amp;""))</f>
        <v/>
      </c>
      <c r="K664" s="28">
        <f>IF(AND(A664="",B664="",C664="",F664=""),"",IF(A664="","Add a date",IF(A664&gt;AsOf,"After as-of date: not counted yet",IF(AND(B664&lt;&gt;"",COUNTIF(TName,B664)=0),"Task not on Tasks sheet",""))))</f>
        <v/>
      </c>
    </row>
    <row r="665">
      <c r="A665" s="6" t="n"/>
      <c r="B665" s="10" t="n"/>
      <c r="C665" s="10" t="n"/>
      <c r="D665" s="10" t="n"/>
      <c r="E665" s="10" t="n"/>
      <c r="F665" s="24" t="n"/>
      <c r="G665" s="10" t="n"/>
      <c r="H665" s="10" t="n"/>
      <c r="I665" s="11">
        <f>IF(AND(A665="",B665=""),"",IF(B665&lt;&gt;"",IFERROR(INDEX(TArea,MATCH(B665,TName,0))&amp;"",D665&amp;""),D665&amp;""))</f>
        <v/>
      </c>
      <c r="J665" s="11">
        <f>IF(AND(A665="",B665=""),"",IF(B665&lt;&gt;"",IFERROR(INDEX(TAsset,MATCH(B665,TName,0))&amp;"",E665&amp;""),E665&amp;""))</f>
        <v/>
      </c>
      <c r="K665" s="28">
        <f>IF(AND(A665="",B665="",C665="",F665=""),"",IF(A665="","Add a date",IF(A665&gt;AsOf,"After as-of date: not counted yet",IF(AND(B665&lt;&gt;"",COUNTIF(TName,B665)=0),"Task not on Tasks sheet",""))))</f>
        <v/>
      </c>
    </row>
    <row r="666">
      <c r="A666" s="6" t="n"/>
      <c r="B666" s="10" t="n"/>
      <c r="C666" s="10" t="n"/>
      <c r="D666" s="10" t="n"/>
      <c r="E666" s="10" t="n"/>
      <c r="F666" s="24" t="n"/>
      <c r="G666" s="10" t="n"/>
      <c r="H666" s="10" t="n"/>
      <c r="I666" s="11">
        <f>IF(AND(A666="",B666=""),"",IF(B666&lt;&gt;"",IFERROR(INDEX(TArea,MATCH(B666,TName,0))&amp;"",D666&amp;""),D666&amp;""))</f>
        <v/>
      </c>
      <c r="J666" s="11">
        <f>IF(AND(A666="",B666=""),"",IF(B666&lt;&gt;"",IFERROR(INDEX(TAsset,MATCH(B666,TName,0))&amp;"",E666&amp;""),E666&amp;""))</f>
        <v/>
      </c>
      <c r="K666" s="28">
        <f>IF(AND(A666="",B666="",C666="",F666=""),"",IF(A666="","Add a date",IF(A666&gt;AsOf,"After as-of date: not counted yet",IF(AND(B666&lt;&gt;"",COUNTIF(TName,B666)=0),"Task not on Tasks sheet",""))))</f>
        <v/>
      </c>
    </row>
    <row r="667">
      <c r="A667" s="6" t="n"/>
      <c r="B667" s="10" t="n"/>
      <c r="C667" s="10" t="n"/>
      <c r="D667" s="10" t="n"/>
      <c r="E667" s="10" t="n"/>
      <c r="F667" s="24" t="n"/>
      <c r="G667" s="10" t="n"/>
      <c r="H667" s="10" t="n"/>
      <c r="I667" s="11">
        <f>IF(AND(A667="",B667=""),"",IF(B667&lt;&gt;"",IFERROR(INDEX(TArea,MATCH(B667,TName,0))&amp;"",D667&amp;""),D667&amp;""))</f>
        <v/>
      </c>
      <c r="J667" s="11">
        <f>IF(AND(A667="",B667=""),"",IF(B667&lt;&gt;"",IFERROR(INDEX(TAsset,MATCH(B667,TName,0))&amp;"",E667&amp;""),E667&amp;""))</f>
        <v/>
      </c>
      <c r="K667" s="28">
        <f>IF(AND(A667="",B667="",C667="",F667=""),"",IF(A667="","Add a date",IF(A667&gt;AsOf,"After as-of date: not counted yet",IF(AND(B667&lt;&gt;"",COUNTIF(TName,B667)=0),"Task not on Tasks sheet",""))))</f>
        <v/>
      </c>
    </row>
    <row r="668">
      <c r="A668" s="6" t="n"/>
      <c r="B668" s="10" t="n"/>
      <c r="C668" s="10" t="n"/>
      <c r="D668" s="10" t="n"/>
      <c r="E668" s="10" t="n"/>
      <c r="F668" s="24" t="n"/>
      <c r="G668" s="10" t="n"/>
      <c r="H668" s="10" t="n"/>
      <c r="I668" s="11">
        <f>IF(AND(A668="",B668=""),"",IF(B668&lt;&gt;"",IFERROR(INDEX(TArea,MATCH(B668,TName,0))&amp;"",D668&amp;""),D668&amp;""))</f>
        <v/>
      </c>
      <c r="J668" s="11">
        <f>IF(AND(A668="",B668=""),"",IF(B668&lt;&gt;"",IFERROR(INDEX(TAsset,MATCH(B668,TName,0))&amp;"",E668&amp;""),E668&amp;""))</f>
        <v/>
      </c>
      <c r="K668" s="28">
        <f>IF(AND(A668="",B668="",C668="",F668=""),"",IF(A668="","Add a date",IF(A668&gt;AsOf,"After as-of date: not counted yet",IF(AND(B668&lt;&gt;"",COUNTIF(TName,B668)=0),"Task not on Tasks sheet",""))))</f>
        <v/>
      </c>
    </row>
    <row r="669">
      <c r="A669" s="6" t="n"/>
      <c r="B669" s="10" t="n"/>
      <c r="C669" s="10" t="n"/>
      <c r="D669" s="10" t="n"/>
      <c r="E669" s="10" t="n"/>
      <c r="F669" s="24" t="n"/>
      <c r="G669" s="10" t="n"/>
      <c r="H669" s="10" t="n"/>
      <c r="I669" s="11">
        <f>IF(AND(A669="",B669=""),"",IF(B669&lt;&gt;"",IFERROR(INDEX(TArea,MATCH(B669,TName,0))&amp;"",D669&amp;""),D669&amp;""))</f>
        <v/>
      </c>
      <c r="J669" s="11">
        <f>IF(AND(A669="",B669=""),"",IF(B669&lt;&gt;"",IFERROR(INDEX(TAsset,MATCH(B669,TName,0))&amp;"",E669&amp;""),E669&amp;""))</f>
        <v/>
      </c>
      <c r="K669" s="28">
        <f>IF(AND(A669="",B669="",C669="",F669=""),"",IF(A669="","Add a date",IF(A669&gt;AsOf,"After as-of date: not counted yet",IF(AND(B669&lt;&gt;"",COUNTIF(TName,B669)=0),"Task not on Tasks sheet",""))))</f>
        <v/>
      </c>
    </row>
    <row r="670">
      <c r="A670" s="6" t="n"/>
      <c r="B670" s="10" t="n"/>
      <c r="C670" s="10" t="n"/>
      <c r="D670" s="10" t="n"/>
      <c r="E670" s="10" t="n"/>
      <c r="F670" s="24" t="n"/>
      <c r="G670" s="10" t="n"/>
      <c r="H670" s="10" t="n"/>
      <c r="I670" s="11">
        <f>IF(AND(A670="",B670=""),"",IF(B670&lt;&gt;"",IFERROR(INDEX(TArea,MATCH(B670,TName,0))&amp;"",D670&amp;""),D670&amp;""))</f>
        <v/>
      </c>
      <c r="J670" s="11">
        <f>IF(AND(A670="",B670=""),"",IF(B670&lt;&gt;"",IFERROR(INDEX(TAsset,MATCH(B670,TName,0))&amp;"",E670&amp;""),E670&amp;""))</f>
        <v/>
      </c>
      <c r="K670" s="28">
        <f>IF(AND(A670="",B670="",C670="",F670=""),"",IF(A670="","Add a date",IF(A670&gt;AsOf,"After as-of date: not counted yet",IF(AND(B670&lt;&gt;"",COUNTIF(TName,B670)=0),"Task not on Tasks sheet",""))))</f>
        <v/>
      </c>
    </row>
    <row r="671">
      <c r="A671" s="6" t="n"/>
      <c r="B671" s="10" t="n"/>
      <c r="C671" s="10" t="n"/>
      <c r="D671" s="10" t="n"/>
      <c r="E671" s="10" t="n"/>
      <c r="F671" s="24" t="n"/>
      <c r="G671" s="10" t="n"/>
      <c r="H671" s="10" t="n"/>
      <c r="I671" s="11">
        <f>IF(AND(A671="",B671=""),"",IF(B671&lt;&gt;"",IFERROR(INDEX(TArea,MATCH(B671,TName,0))&amp;"",D671&amp;""),D671&amp;""))</f>
        <v/>
      </c>
      <c r="J671" s="11">
        <f>IF(AND(A671="",B671=""),"",IF(B671&lt;&gt;"",IFERROR(INDEX(TAsset,MATCH(B671,TName,0))&amp;"",E671&amp;""),E671&amp;""))</f>
        <v/>
      </c>
      <c r="K671" s="28">
        <f>IF(AND(A671="",B671="",C671="",F671=""),"",IF(A671="","Add a date",IF(A671&gt;AsOf,"After as-of date: not counted yet",IF(AND(B671&lt;&gt;"",COUNTIF(TName,B671)=0),"Task not on Tasks sheet",""))))</f>
        <v/>
      </c>
    </row>
    <row r="672">
      <c r="A672" s="6" t="n"/>
      <c r="B672" s="10" t="n"/>
      <c r="C672" s="10" t="n"/>
      <c r="D672" s="10" t="n"/>
      <c r="E672" s="10" t="n"/>
      <c r="F672" s="24" t="n"/>
      <c r="G672" s="10" t="n"/>
      <c r="H672" s="10" t="n"/>
      <c r="I672" s="11">
        <f>IF(AND(A672="",B672=""),"",IF(B672&lt;&gt;"",IFERROR(INDEX(TArea,MATCH(B672,TName,0))&amp;"",D672&amp;""),D672&amp;""))</f>
        <v/>
      </c>
      <c r="J672" s="11">
        <f>IF(AND(A672="",B672=""),"",IF(B672&lt;&gt;"",IFERROR(INDEX(TAsset,MATCH(B672,TName,0))&amp;"",E672&amp;""),E672&amp;""))</f>
        <v/>
      </c>
      <c r="K672" s="28">
        <f>IF(AND(A672="",B672="",C672="",F672=""),"",IF(A672="","Add a date",IF(A672&gt;AsOf,"After as-of date: not counted yet",IF(AND(B672&lt;&gt;"",COUNTIF(TName,B672)=0),"Task not on Tasks sheet",""))))</f>
        <v/>
      </c>
    </row>
    <row r="673">
      <c r="A673" s="6" t="n"/>
      <c r="B673" s="10" t="n"/>
      <c r="C673" s="10" t="n"/>
      <c r="D673" s="10" t="n"/>
      <c r="E673" s="10" t="n"/>
      <c r="F673" s="24" t="n"/>
      <c r="G673" s="10" t="n"/>
      <c r="H673" s="10" t="n"/>
      <c r="I673" s="11">
        <f>IF(AND(A673="",B673=""),"",IF(B673&lt;&gt;"",IFERROR(INDEX(TArea,MATCH(B673,TName,0))&amp;"",D673&amp;""),D673&amp;""))</f>
        <v/>
      </c>
      <c r="J673" s="11">
        <f>IF(AND(A673="",B673=""),"",IF(B673&lt;&gt;"",IFERROR(INDEX(TAsset,MATCH(B673,TName,0))&amp;"",E673&amp;""),E673&amp;""))</f>
        <v/>
      </c>
      <c r="K673" s="28">
        <f>IF(AND(A673="",B673="",C673="",F673=""),"",IF(A673="","Add a date",IF(A673&gt;AsOf,"After as-of date: not counted yet",IF(AND(B673&lt;&gt;"",COUNTIF(TName,B673)=0),"Task not on Tasks sheet",""))))</f>
        <v/>
      </c>
    </row>
    <row r="674">
      <c r="A674" s="6" t="n"/>
      <c r="B674" s="10" t="n"/>
      <c r="C674" s="10" t="n"/>
      <c r="D674" s="10" t="n"/>
      <c r="E674" s="10" t="n"/>
      <c r="F674" s="24" t="n"/>
      <c r="G674" s="10" t="n"/>
      <c r="H674" s="10" t="n"/>
      <c r="I674" s="11">
        <f>IF(AND(A674="",B674=""),"",IF(B674&lt;&gt;"",IFERROR(INDEX(TArea,MATCH(B674,TName,0))&amp;"",D674&amp;""),D674&amp;""))</f>
        <v/>
      </c>
      <c r="J674" s="11">
        <f>IF(AND(A674="",B674=""),"",IF(B674&lt;&gt;"",IFERROR(INDEX(TAsset,MATCH(B674,TName,0))&amp;"",E674&amp;""),E674&amp;""))</f>
        <v/>
      </c>
      <c r="K674" s="28">
        <f>IF(AND(A674="",B674="",C674="",F674=""),"",IF(A674="","Add a date",IF(A674&gt;AsOf,"After as-of date: not counted yet",IF(AND(B674&lt;&gt;"",COUNTIF(TName,B674)=0),"Task not on Tasks sheet",""))))</f>
        <v/>
      </c>
    </row>
    <row r="675">
      <c r="A675" s="6" t="n"/>
      <c r="B675" s="10" t="n"/>
      <c r="C675" s="10" t="n"/>
      <c r="D675" s="10" t="n"/>
      <c r="E675" s="10" t="n"/>
      <c r="F675" s="24" t="n"/>
      <c r="G675" s="10" t="n"/>
      <c r="H675" s="10" t="n"/>
      <c r="I675" s="11">
        <f>IF(AND(A675="",B675=""),"",IF(B675&lt;&gt;"",IFERROR(INDEX(TArea,MATCH(B675,TName,0))&amp;"",D675&amp;""),D675&amp;""))</f>
        <v/>
      </c>
      <c r="J675" s="11">
        <f>IF(AND(A675="",B675=""),"",IF(B675&lt;&gt;"",IFERROR(INDEX(TAsset,MATCH(B675,TName,0))&amp;"",E675&amp;""),E675&amp;""))</f>
        <v/>
      </c>
      <c r="K675" s="28">
        <f>IF(AND(A675="",B675="",C675="",F675=""),"",IF(A675="","Add a date",IF(A675&gt;AsOf,"After as-of date: not counted yet",IF(AND(B675&lt;&gt;"",COUNTIF(TName,B675)=0),"Task not on Tasks sheet",""))))</f>
        <v/>
      </c>
    </row>
    <row r="676">
      <c r="A676" s="6" t="n"/>
      <c r="B676" s="10" t="n"/>
      <c r="C676" s="10" t="n"/>
      <c r="D676" s="10" t="n"/>
      <c r="E676" s="10" t="n"/>
      <c r="F676" s="24" t="n"/>
      <c r="G676" s="10" t="n"/>
      <c r="H676" s="10" t="n"/>
      <c r="I676" s="11">
        <f>IF(AND(A676="",B676=""),"",IF(B676&lt;&gt;"",IFERROR(INDEX(TArea,MATCH(B676,TName,0))&amp;"",D676&amp;""),D676&amp;""))</f>
        <v/>
      </c>
      <c r="J676" s="11">
        <f>IF(AND(A676="",B676=""),"",IF(B676&lt;&gt;"",IFERROR(INDEX(TAsset,MATCH(B676,TName,0))&amp;"",E676&amp;""),E676&amp;""))</f>
        <v/>
      </c>
      <c r="K676" s="28">
        <f>IF(AND(A676="",B676="",C676="",F676=""),"",IF(A676="","Add a date",IF(A676&gt;AsOf,"After as-of date: not counted yet",IF(AND(B676&lt;&gt;"",COUNTIF(TName,B676)=0),"Task not on Tasks sheet",""))))</f>
        <v/>
      </c>
    </row>
    <row r="677">
      <c r="A677" s="6" t="n"/>
      <c r="B677" s="10" t="n"/>
      <c r="C677" s="10" t="n"/>
      <c r="D677" s="10" t="n"/>
      <c r="E677" s="10" t="n"/>
      <c r="F677" s="24" t="n"/>
      <c r="G677" s="10" t="n"/>
      <c r="H677" s="10" t="n"/>
      <c r="I677" s="11">
        <f>IF(AND(A677="",B677=""),"",IF(B677&lt;&gt;"",IFERROR(INDEX(TArea,MATCH(B677,TName,0))&amp;"",D677&amp;""),D677&amp;""))</f>
        <v/>
      </c>
      <c r="J677" s="11">
        <f>IF(AND(A677="",B677=""),"",IF(B677&lt;&gt;"",IFERROR(INDEX(TAsset,MATCH(B677,TName,0))&amp;"",E677&amp;""),E677&amp;""))</f>
        <v/>
      </c>
      <c r="K677" s="28">
        <f>IF(AND(A677="",B677="",C677="",F677=""),"",IF(A677="","Add a date",IF(A677&gt;AsOf,"After as-of date: not counted yet",IF(AND(B677&lt;&gt;"",COUNTIF(TName,B677)=0),"Task not on Tasks sheet",""))))</f>
        <v/>
      </c>
    </row>
    <row r="678">
      <c r="A678" s="6" t="n"/>
      <c r="B678" s="10" t="n"/>
      <c r="C678" s="10" t="n"/>
      <c r="D678" s="10" t="n"/>
      <c r="E678" s="10" t="n"/>
      <c r="F678" s="24" t="n"/>
      <c r="G678" s="10" t="n"/>
      <c r="H678" s="10" t="n"/>
      <c r="I678" s="11">
        <f>IF(AND(A678="",B678=""),"",IF(B678&lt;&gt;"",IFERROR(INDEX(TArea,MATCH(B678,TName,0))&amp;"",D678&amp;""),D678&amp;""))</f>
        <v/>
      </c>
      <c r="J678" s="11">
        <f>IF(AND(A678="",B678=""),"",IF(B678&lt;&gt;"",IFERROR(INDEX(TAsset,MATCH(B678,TName,0))&amp;"",E678&amp;""),E678&amp;""))</f>
        <v/>
      </c>
      <c r="K678" s="28">
        <f>IF(AND(A678="",B678="",C678="",F678=""),"",IF(A678="","Add a date",IF(A678&gt;AsOf,"After as-of date: not counted yet",IF(AND(B678&lt;&gt;"",COUNTIF(TName,B678)=0),"Task not on Tasks sheet",""))))</f>
        <v/>
      </c>
    </row>
    <row r="679">
      <c r="A679" s="6" t="n"/>
      <c r="B679" s="10" t="n"/>
      <c r="C679" s="10" t="n"/>
      <c r="D679" s="10" t="n"/>
      <c r="E679" s="10" t="n"/>
      <c r="F679" s="24" t="n"/>
      <c r="G679" s="10" t="n"/>
      <c r="H679" s="10" t="n"/>
      <c r="I679" s="11">
        <f>IF(AND(A679="",B679=""),"",IF(B679&lt;&gt;"",IFERROR(INDEX(TArea,MATCH(B679,TName,0))&amp;"",D679&amp;""),D679&amp;""))</f>
        <v/>
      </c>
      <c r="J679" s="11">
        <f>IF(AND(A679="",B679=""),"",IF(B679&lt;&gt;"",IFERROR(INDEX(TAsset,MATCH(B679,TName,0))&amp;"",E679&amp;""),E679&amp;""))</f>
        <v/>
      </c>
      <c r="K679" s="28">
        <f>IF(AND(A679="",B679="",C679="",F679=""),"",IF(A679="","Add a date",IF(A679&gt;AsOf,"After as-of date: not counted yet",IF(AND(B679&lt;&gt;"",COUNTIF(TName,B679)=0),"Task not on Tasks sheet",""))))</f>
        <v/>
      </c>
    </row>
    <row r="680">
      <c r="A680" s="6" t="n"/>
      <c r="B680" s="10" t="n"/>
      <c r="C680" s="10" t="n"/>
      <c r="D680" s="10" t="n"/>
      <c r="E680" s="10" t="n"/>
      <c r="F680" s="24" t="n"/>
      <c r="G680" s="10" t="n"/>
      <c r="H680" s="10" t="n"/>
      <c r="I680" s="11">
        <f>IF(AND(A680="",B680=""),"",IF(B680&lt;&gt;"",IFERROR(INDEX(TArea,MATCH(B680,TName,0))&amp;"",D680&amp;""),D680&amp;""))</f>
        <v/>
      </c>
      <c r="J680" s="11">
        <f>IF(AND(A680="",B680=""),"",IF(B680&lt;&gt;"",IFERROR(INDEX(TAsset,MATCH(B680,TName,0))&amp;"",E680&amp;""),E680&amp;""))</f>
        <v/>
      </c>
      <c r="K680" s="28">
        <f>IF(AND(A680="",B680="",C680="",F680=""),"",IF(A680="","Add a date",IF(A680&gt;AsOf,"After as-of date: not counted yet",IF(AND(B680&lt;&gt;"",COUNTIF(TName,B680)=0),"Task not on Tasks sheet",""))))</f>
        <v/>
      </c>
    </row>
    <row r="681">
      <c r="A681" s="6" t="n"/>
      <c r="B681" s="10" t="n"/>
      <c r="C681" s="10" t="n"/>
      <c r="D681" s="10" t="n"/>
      <c r="E681" s="10" t="n"/>
      <c r="F681" s="24" t="n"/>
      <c r="G681" s="10" t="n"/>
      <c r="H681" s="10" t="n"/>
      <c r="I681" s="11">
        <f>IF(AND(A681="",B681=""),"",IF(B681&lt;&gt;"",IFERROR(INDEX(TArea,MATCH(B681,TName,0))&amp;"",D681&amp;""),D681&amp;""))</f>
        <v/>
      </c>
      <c r="J681" s="11">
        <f>IF(AND(A681="",B681=""),"",IF(B681&lt;&gt;"",IFERROR(INDEX(TAsset,MATCH(B681,TName,0))&amp;"",E681&amp;""),E681&amp;""))</f>
        <v/>
      </c>
      <c r="K681" s="28">
        <f>IF(AND(A681="",B681="",C681="",F681=""),"",IF(A681="","Add a date",IF(A681&gt;AsOf,"After as-of date: not counted yet",IF(AND(B681&lt;&gt;"",COUNTIF(TName,B681)=0),"Task not on Tasks sheet",""))))</f>
        <v/>
      </c>
    </row>
    <row r="682">
      <c r="A682" s="6" t="n"/>
      <c r="B682" s="10" t="n"/>
      <c r="C682" s="10" t="n"/>
      <c r="D682" s="10" t="n"/>
      <c r="E682" s="10" t="n"/>
      <c r="F682" s="24" t="n"/>
      <c r="G682" s="10" t="n"/>
      <c r="H682" s="10" t="n"/>
      <c r="I682" s="11">
        <f>IF(AND(A682="",B682=""),"",IF(B682&lt;&gt;"",IFERROR(INDEX(TArea,MATCH(B682,TName,0))&amp;"",D682&amp;""),D682&amp;""))</f>
        <v/>
      </c>
      <c r="J682" s="11">
        <f>IF(AND(A682="",B682=""),"",IF(B682&lt;&gt;"",IFERROR(INDEX(TAsset,MATCH(B682,TName,0))&amp;"",E682&amp;""),E682&amp;""))</f>
        <v/>
      </c>
      <c r="K682" s="28">
        <f>IF(AND(A682="",B682="",C682="",F682=""),"",IF(A682="","Add a date",IF(A682&gt;AsOf,"After as-of date: not counted yet",IF(AND(B682&lt;&gt;"",COUNTIF(TName,B682)=0),"Task not on Tasks sheet",""))))</f>
        <v/>
      </c>
    </row>
    <row r="683">
      <c r="A683" s="6" t="n"/>
      <c r="B683" s="10" t="n"/>
      <c r="C683" s="10" t="n"/>
      <c r="D683" s="10" t="n"/>
      <c r="E683" s="10" t="n"/>
      <c r="F683" s="24" t="n"/>
      <c r="G683" s="10" t="n"/>
      <c r="H683" s="10" t="n"/>
      <c r="I683" s="11">
        <f>IF(AND(A683="",B683=""),"",IF(B683&lt;&gt;"",IFERROR(INDEX(TArea,MATCH(B683,TName,0))&amp;"",D683&amp;""),D683&amp;""))</f>
        <v/>
      </c>
      <c r="J683" s="11">
        <f>IF(AND(A683="",B683=""),"",IF(B683&lt;&gt;"",IFERROR(INDEX(TAsset,MATCH(B683,TName,0))&amp;"",E683&amp;""),E683&amp;""))</f>
        <v/>
      </c>
      <c r="K683" s="28">
        <f>IF(AND(A683="",B683="",C683="",F683=""),"",IF(A683="","Add a date",IF(A683&gt;AsOf,"After as-of date: not counted yet",IF(AND(B683&lt;&gt;"",COUNTIF(TName,B683)=0),"Task not on Tasks sheet",""))))</f>
        <v/>
      </c>
    </row>
    <row r="684">
      <c r="A684" s="6" t="n"/>
      <c r="B684" s="10" t="n"/>
      <c r="C684" s="10" t="n"/>
      <c r="D684" s="10" t="n"/>
      <c r="E684" s="10" t="n"/>
      <c r="F684" s="24" t="n"/>
      <c r="G684" s="10" t="n"/>
      <c r="H684" s="10" t="n"/>
      <c r="I684" s="11">
        <f>IF(AND(A684="",B684=""),"",IF(B684&lt;&gt;"",IFERROR(INDEX(TArea,MATCH(B684,TName,0))&amp;"",D684&amp;""),D684&amp;""))</f>
        <v/>
      </c>
      <c r="J684" s="11">
        <f>IF(AND(A684="",B684=""),"",IF(B684&lt;&gt;"",IFERROR(INDEX(TAsset,MATCH(B684,TName,0))&amp;"",E684&amp;""),E684&amp;""))</f>
        <v/>
      </c>
      <c r="K684" s="28">
        <f>IF(AND(A684="",B684="",C684="",F684=""),"",IF(A684="","Add a date",IF(A684&gt;AsOf,"After as-of date: not counted yet",IF(AND(B684&lt;&gt;"",COUNTIF(TName,B684)=0),"Task not on Tasks sheet",""))))</f>
        <v/>
      </c>
    </row>
    <row r="685">
      <c r="A685" s="6" t="n"/>
      <c r="B685" s="10" t="n"/>
      <c r="C685" s="10" t="n"/>
      <c r="D685" s="10" t="n"/>
      <c r="E685" s="10" t="n"/>
      <c r="F685" s="24" t="n"/>
      <c r="G685" s="10" t="n"/>
      <c r="H685" s="10" t="n"/>
      <c r="I685" s="11">
        <f>IF(AND(A685="",B685=""),"",IF(B685&lt;&gt;"",IFERROR(INDEX(TArea,MATCH(B685,TName,0))&amp;"",D685&amp;""),D685&amp;""))</f>
        <v/>
      </c>
      <c r="J685" s="11">
        <f>IF(AND(A685="",B685=""),"",IF(B685&lt;&gt;"",IFERROR(INDEX(TAsset,MATCH(B685,TName,0))&amp;"",E685&amp;""),E685&amp;""))</f>
        <v/>
      </c>
      <c r="K685" s="28">
        <f>IF(AND(A685="",B685="",C685="",F685=""),"",IF(A685="","Add a date",IF(A685&gt;AsOf,"After as-of date: not counted yet",IF(AND(B685&lt;&gt;"",COUNTIF(TName,B685)=0),"Task not on Tasks sheet",""))))</f>
        <v/>
      </c>
    </row>
    <row r="686">
      <c r="A686" s="6" t="n"/>
      <c r="B686" s="10" t="n"/>
      <c r="C686" s="10" t="n"/>
      <c r="D686" s="10" t="n"/>
      <c r="E686" s="10" t="n"/>
      <c r="F686" s="24" t="n"/>
      <c r="G686" s="10" t="n"/>
      <c r="H686" s="10" t="n"/>
      <c r="I686" s="11">
        <f>IF(AND(A686="",B686=""),"",IF(B686&lt;&gt;"",IFERROR(INDEX(TArea,MATCH(B686,TName,0))&amp;"",D686&amp;""),D686&amp;""))</f>
        <v/>
      </c>
      <c r="J686" s="11">
        <f>IF(AND(A686="",B686=""),"",IF(B686&lt;&gt;"",IFERROR(INDEX(TAsset,MATCH(B686,TName,0))&amp;"",E686&amp;""),E686&amp;""))</f>
        <v/>
      </c>
      <c r="K686" s="28">
        <f>IF(AND(A686="",B686="",C686="",F686=""),"",IF(A686="","Add a date",IF(A686&gt;AsOf,"After as-of date: not counted yet",IF(AND(B686&lt;&gt;"",COUNTIF(TName,B686)=0),"Task not on Tasks sheet",""))))</f>
        <v/>
      </c>
    </row>
    <row r="687">
      <c r="A687" s="6" t="n"/>
      <c r="B687" s="10" t="n"/>
      <c r="C687" s="10" t="n"/>
      <c r="D687" s="10" t="n"/>
      <c r="E687" s="10" t="n"/>
      <c r="F687" s="24" t="n"/>
      <c r="G687" s="10" t="n"/>
      <c r="H687" s="10" t="n"/>
      <c r="I687" s="11">
        <f>IF(AND(A687="",B687=""),"",IF(B687&lt;&gt;"",IFERROR(INDEX(TArea,MATCH(B687,TName,0))&amp;"",D687&amp;""),D687&amp;""))</f>
        <v/>
      </c>
      <c r="J687" s="11">
        <f>IF(AND(A687="",B687=""),"",IF(B687&lt;&gt;"",IFERROR(INDEX(TAsset,MATCH(B687,TName,0))&amp;"",E687&amp;""),E687&amp;""))</f>
        <v/>
      </c>
      <c r="K687" s="28">
        <f>IF(AND(A687="",B687="",C687="",F687=""),"",IF(A687="","Add a date",IF(A687&gt;AsOf,"After as-of date: not counted yet",IF(AND(B687&lt;&gt;"",COUNTIF(TName,B687)=0),"Task not on Tasks sheet",""))))</f>
        <v/>
      </c>
    </row>
    <row r="688">
      <c r="A688" s="6" t="n"/>
      <c r="B688" s="10" t="n"/>
      <c r="C688" s="10" t="n"/>
      <c r="D688" s="10" t="n"/>
      <c r="E688" s="10" t="n"/>
      <c r="F688" s="24" t="n"/>
      <c r="G688" s="10" t="n"/>
      <c r="H688" s="10" t="n"/>
      <c r="I688" s="11">
        <f>IF(AND(A688="",B688=""),"",IF(B688&lt;&gt;"",IFERROR(INDEX(TArea,MATCH(B688,TName,0))&amp;"",D688&amp;""),D688&amp;""))</f>
        <v/>
      </c>
      <c r="J688" s="11">
        <f>IF(AND(A688="",B688=""),"",IF(B688&lt;&gt;"",IFERROR(INDEX(TAsset,MATCH(B688,TName,0))&amp;"",E688&amp;""),E688&amp;""))</f>
        <v/>
      </c>
      <c r="K688" s="28">
        <f>IF(AND(A688="",B688="",C688="",F688=""),"",IF(A688="","Add a date",IF(A688&gt;AsOf,"After as-of date: not counted yet",IF(AND(B688&lt;&gt;"",COUNTIF(TName,B688)=0),"Task not on Tasks sheet",""))))</f>
        <v/>
      </c>
    </row>
    <row r="689">
      <c r="A689" s="6" t="n"/>
      <c r="B689" s="10" t="n"/>
      <c r="C689" s="10" t="n"/>
      <c r="D689" s="10" t="n"/>
      <c r="E689" s="10" t="n"/>
      <c r="F689" s="24" t="n"/>
      <c r="G689" s="10" t="n"/>
      <c r="H689" s="10" t="n"/>
      <c r="I689" s="11">
        <f>IF(AND(A689="",B689=""),"",IF(B689&lt;&gt;"",IFERROR(INDEX(TArea,MATCH(B689,TName,0))&amp;"",D689&amp;""),D689&amp;""))</f>
        <v/>
      </c>
      <c r="J689" s="11">
        <f>IF(AND(A689="",B689=""),"",IF(B689&lt;&gt;"",IFERROR(INDEX(TAsset,MATCH(B689,TName,0))&amp;"",E689&amp;""),E689&amp;""))</f>
        <v/>
      </c>
      <c r="K689" s="28">
        <f>IF(AND(A689="",B689="",C689="",F689=""),"",IF(A689="","Add a date",IF(A689&gt;AsOf,"After as-of date: not counted yet",IF(AND(B689&lt;&gt;"",COUNTIF(TName,B689)=0),"Task not on Tasks sheet",""))))</f>
        <v/>
      </c>
    </row>
    <row r="690">
      <c r="A690" s="6" t="n"/>
      <c r="B690" s="10" t="n"/>
      <c r="C690" s="10" t="n"/>
      <c r="D690" s="10" t="n"/>
      <c r="E690" s="10" t="n"/>
      <c r="F690" s="24" t="n"/>
      <c r="G690" s="10" t="n"/>
      <c r="H690" s="10" t="n"/>
      <c r="I690" s="11">
        <f>IF(AND(A690="",B690=""),"",IF(B690&lt;&gt;"",IFERROR(INDEX(TArea,MATCH(B690,TName,0))&amp;"",D690&amp;""),D690&amp;""))</f>
        <v/>
      </c>
      <c r="J690" s="11">
        <f>IF(AND(A690="",B690=""),"",IF(B690&lt;&gt;"",IFERROR(INDEX(TAsset,MATCH(B690,TName,0))&amp;"",E690&amp;""),E690&amp;""))</f>
        <v/>
      </c>
      <c r="K690" s="28">
        <f>IF(AND(A690="",B690="",C690="",F690=""),"",IF(A690="","Add a date",IF(A690&gt;AsOf,"After as-of date: not counted yet",IF(AND(B690&lt;&gt;"",COUNTIF(TName,B690)=0),"Task not on Tasks sheet",""))))</f>
        <v/>
      </c>
    </row>
    <row r="691">
      <c r="A691" s="6" t="n"/>
      <c r="B691" s="10" t="n"/>
      <c r="C691" s="10" t="n"/>
      <c r="D691" s="10" t="n"/>
      <c r="E691" s="10" t="n"/>
      <c r="F691" s="24" t="n"/>
      <c r="G691" s="10" t="n"/>
      <c r="H691" s="10" t="n"/>
      <c r="I691" s="11">
        <f>IF(AND(A691="",B691=""),"",IF(B691&lt;&gt;"",IFERROR(INDEX(TArea,MATCH(B691,TName,0))&amp;"",D691&amp;""),D691&amp;""))</f>
        <v/>
      </c>
      <c r="J691" s="11">
        <f>IF(AND(A691="",B691=""),"",IF(B691&lt;&gt;"",IFERROR(INDEX(TAsset,MATCH(B691,TName,0))&amp;"",E691&amp;""),E691&amp;""))</f>
        <v/>
      </c>
      <c r="K691" s="28">
        <f>IF(AND(A691="",B691="",C691="",F691=""),"",IF(A691="","Add a date",IF(A691&gt;AsOf,"After as-of date: not counted yet",IF(AND(B691&lt;&gt;"",COUNTIF(TName,B691)=0),"Task not on Tasks sheet",""))))</f>
        <v/>
      </c>
    </row>
    <row r="692">
      <c r="A692" s="6" t="n"/>
      <c r="B692" s="10" t="n"/>
      <c r="C692" s="10" t="n"/>
      <c r="D692" s="10" t="n"/>
      <c r="E692" s="10" t="n"/>
      <c r="F692" s="24" t="n"/>
      <c r="G692" s="10" t="n"/>
      <c r="H692" s="10" t="n"/>
      <c r="I692" s="11">
        <f>IF(AND(A692="",B692=""),"",IF(B692&lt;&gt;"",IFERROR(INDEX(TArea,MATCH(B692,TName,0))&amp;"",D692&amp;""),D692&amp;""))</f>
        <v/>
      </c>
      <c r="J692" s="11">
        <f>IF(AND(A692="",B692=""),"",IF(B692&lt;&gt;"",IFERROR(INDEX(TAsset,MATCH(B692,TName,0))&amp;"",E692&amp;""),E692&amp;""))</f>
        <v/>
      </c>
      <c r="K692" s="28">
        <f>IF(AND(A692="",B692="",C692="",F692=""),"",IF(A692="","Add a date",IF(A692&gt;AsOf,"After as-of date: not counted yet",IF(AND(B692&lt;&gt;"",COUNTIF(TName,B692)=0),"Task not on Tasks sheet",""))))</f>
        <v/>
      </c>
    </row>
    <row r="693">
      <c r="A693" s="6" t="n"/>
      <c r="B693" s="10" t="n"/>
      <c r="C693" s="10" t="n"/>
      <c r="D693" s="10" t="n"/>
      <c r="E693" s="10" t="n"/>
      <c r="F693" s="24" t="n"/>
      <c r="G693" s="10" t="n"/>
      <c r="H693" s="10" t="n"/>
      <c r="I693" s="11">
        <f>IF(AND(A693="",B693=""),"",IF(B693&lt;&gt;"",IFERROR(INDEX(TArea,MATCH(B693,TName,0))&amp;"",D693&amp;""),D693&amp;""))</f>
        <v/>
      </c>
      <c r="J693" s="11">
        <f>IF(AND(A693="",B693=""),"",IF(B693&lt;&gt;"",IFERROR(INDEX(TAsset,MATCH(B693,TName,0))&amp;"",E693&amp;""),E693&amp;""))</f>
        <v/>
      </c>
      <c r="K693" s="28">
        <f>IF(AND(A693="",B693="",C693="",F693=""),"",IF(A693="","Add a date",IF(A693&gt;AsOf,"After as-of date: not counted yet",IF(AND(B693&lt;&gt;"",COUNTIF(TName,B693)=0),"Task not on Tasks sheet",""))))</f>
        <v/>
      </c>
    </row>
    <row r="694">
      <c r="A694" s="6" t="n"/>
      <c r="B694" s="10" t="n"/>
      <c r="C694" s="10" t="n"/>
      <c r="D694" s="10" t="n"/>
      <c r="E694" s="10" t="n"/>
      <c r="F694" s="24" t="n"/>
      <c r="G694" s="10" t="n"/>
      <c r="H694" s="10" t="n"/>
      <c r="I694" s="11">
        <f>IF(AND(A694="",B694=""),"",IF(B694&lt;&gt;"",IFERROR(INDEX(TArea,MATCH(B694,TName,0))&amp;"",D694&amp;""),D694&amp;""))</f>
        <v/>
      </c>
      <c r="J694" s="11">
        <f>IF(AND(A694="",B694=""),"",IF(B694&lt;&gt;"",IFERROR(INDEX(TAsset,MATCH(B694,TName,0))&amp;"",E694&amp;""),E694&amp;""))</f>
        <v/>
      </c>
      <c r="K694" s="28">
        <f>IF(AND(A694="",B694="",C694="",F694=""),"",IF(A694="","Add a date",IF(A694&gt;AsOf,"After as-of date: not counted yet",IF(AND(B694&lt;&gt;"",COUNTIF(TName,B694)=0),"Task not on Tasks sheet",""))))</f>
        <v/>
      </c>
    </row>
    <row r="695">
      <c r="A695" s="6" t="n"/>
      <c r="B695" s="10" t="n"/>
      <c r="C695" s="10" t="n"/>
      <c r="D695" s="10" t="n"/>
      <c r="E695" s="10" t="n"/>
      <c r="F695" s="24" t="n"/>
      <c r="G695" s="10" t="n"/>
      <c r="H695" s="10" t="n"/>
      <c r="I695" s="11">
        <f>IF(AND(A695="",B695=""),"",IF(B695&lt;&gt;"",IFERROR(INDEX(TArea,MATCH(B695,TName,0))&amp;"",D695&amp;""),D695&amp;""))</f>
        <v/>
      </c>
      <c r="J695" s="11">
        <f>IF(AND(A695="",B695=""),"",IF(B695&lt;&gt;"",IFERROR(INDEX(TAsset,MATCH(B695,TName,0))&amp;"",E695&amp;""),E695&amp;""))</f>
        <v/>
      </c>
      <c r="K695" s="28">
        <f>IF(AND(A695="",B695="",C695="",F695=""),"",IF(A695="","Add a date",IF(A695&gt;AsOf,"After as-of date: not counted yet",IF(AND(B695&lt;&gt;"",COUNTIF(TName,B695)=0),"Task not on Tasks sheet",""))))</f>
        <v/>
      </c>
    </row>
    <row r="696">
      <c r="A696" s="6" t="n"/>
      <c r="B696" s="10" t="n"/>
      <c r="C696" s="10" t="n"/>
      <c r="D696" s="10" t="n"/>
      <c r="E696" s="10" t="n"/>
      <c r="F696" s="24" t="n"/>
      <c r="G696" s="10" t="n"/>
      <c r="H696" s="10" t="n"/>
      <c r="I696" s="11">
        <f>IF(AND(A696="",B696=""),"",IF(B696&lt;&gt;"",IFERROR(INDEX(TArea,MATCH(B696,TName,0))&amp;"",D696&amp;""),D696&amp;""))</f>
        <v/>
      </c>
      <c r="J696" s="11">
        <f>IF(AND(A696="",B696=""),"",IF(B696&lt;&gt;"",IFERROR(INDEX(TAsset,MATCH(B696,TName,0))&amp;"",E696&amp;""),E696&amp;""))</f>
        <v/>
      </c>
      <c r="K696" s="28">
        <f>IF(AND(A696="",B696="",C696="",F696=""),"",IF(A696="","Add a date",IF(A696&gt;AsOf,"After as-of date: not counted yet",IF(AND(B696&lt;&gt;"",COUNTIF(TName,B696)=0),"Task not on Tasks sheet",""))))</f>
        <v/>
      </c>
    </row>
    <row r="697">
      <c r="A697" s="6" t="n"/>
      <c r="B697" s="10" t="n"/>
      <c r="C697" s="10" t="n"/>
      <c r="D697" s="10" t="n"/>
      <c r="E697" s="10" t="n"/>
      <c r="F697" s="24" t="n"/>
      <c r="G697" s="10" t="n"/>
      <c r="H697" s="10" t="n"/>
      <c r="I697" s="11">
        <f>IF(AND(A697="",B697=""),"",IF(B697&lt;&gt;"",IFERROR(INDEX(TArea,MATCH(B697,TName,0))&amp;"",D697&amp;""),D697&amp;""))</f>
        <v/>
      </c>
      <c r="J697" s="11">
        <f>IF(AND(A697="",B697=""),"",IF(B697&lt;&gt;"",IFERROR(INDEX(TAsset,MATCH(B697,TName,0))&amp;"",E697&amp;""),E697&amp;""))</f>
        <v/>
      </c>
      <c r="K697" s="28">
        <f>IF(AND(A697="",B697="",C697="",F697=""),"",IF(A697="","Add a date",IF(A697&gt;AsOf,"After as-of date: not counted yet",IF(AND(B697&lt;&gt;"",COUNTIF(TName,B697)=0),"Task not on Tasks sheet",""))))</f>
        <v/>
      </c>
    </row>
    <row r="698">
      <c r="A698" s="6" t="n"/>
      <c r="B698" s="10" t="n"/>
      <c r="C698" s="10" t="n"/>
      <c r="D698" s="10" t="n"/>
      <c r="E698" s="10" t="n"/>
      <c r="F698" s="24" t="n"/>
      <c r="G698" s="10" t="n"/>
      <c r="H698" s="10" t="n"/>
      <c r="I698" s="11">
        <f>IF(AND(A698="",B698=""),"",IF(B698&lt;&gt;"",IFERROR(INDEX(TArea,MATCH(B698,TName,0))&amp;"",D698&amp;""),D698&amp;""))</f>
        <v/>
      </c>
      <c r="J698" s="11">
        <f>IF(AND(A698="",B698=""),"",IF(B698&lt;&gt;"",IFERROR(INDEX(TAsset,MATCH(B698,TName,0))&amp;"",E698&amp;""),E698&amp;""))</f>
        <v/>
      </c>
      <c r="K698" s="28">
        <f>IF(AND(A698="",B698="",C698="",F698=""),"",IF(A698="","Add a date",IF(A698&gt;AsOf,"After as-of date: not counted yet",IF(AND(B698&lt;&gt;"",COUNTIF(TName,B698)=0),"Task not on Tasks sheet",""))))</f>
        <v/>
      </c>
    </row>
    <row r="699">
      <c r="A699" s="6" t="n"/>
      <c r="B699" s="10" t="n"/>
      <c r="C699" s="10" t="n"/>
      <c r="D699" s="10" t="n"/>
      <c r="E699" s="10" t="n"/>
      <c r="F699" s="24" t="n"/>
      <c r="G699" s="10" t="n"/>
      <c r="H699" s="10" t="n"/>
      <c r="I699" s="11">
        <f>IF(AND(A699="",B699=""),"",IF(B699&lt;&gt;"",IFERROR(INDEX(TArea,MATCH(B699,TName,0))&amp;"",D699&amp;""),D699&amp;""))</f>
        <v/>
      </c>
      <c r="J699" s="11">
        <f>IF(AND(A699="",B699=""),"",IF(B699&lt;&gt;"",IFERROR(INDEX(TAsset,MATCH(B699,TName,0))&amp;"",E699&amp;""),E699&amp;""))</f>
        <v/>
      </c>
      <c r="K699" s="28">
        <f>IF(AND(A699="",B699="",C699="",F699=""),"",IF(A699="","Add a date",IF(A699&gt;AsOf,"After as-of date: not counted yet",IF(AND(B699&lt;&gt;"",COUNTIF(TName,B699)=0),"Task not on Tasks sheet",""))))</f>
        <v/>
      </c>
    </row>
    <row r="700">
      <c r="A700" s="6" t="n"/>
      <c r="B700" s="10" t="n"/>
      <c r="C700" s="10" t="n"/>
      <c r="D700" s="10" t="n"/>
      <c r="E700" s="10" t="n"/>
      <c r="F700" s="24" t="n"/>
      <c r="G700" s="10" t="n"/>
      <c r="H700" s="10" t="n"/>
      <c r="I700" s="11">
        <f>IF(AND(A700="",B700=""),"",IF(B700&lt;&gt;"",IFERROR(INDEX(TArea,MATCH(B700,TName,0))&amp;"",D700&amp;""),D700&amp;""))</f>
        <v/>
      </c>
      <c r="J700" s="11">
        <f>IF(AND(A700="",B700=""),"",IF(B700&lt;&gt;"",IFERROR(INDEX(TAsset,MATCH(B700,TName,0))&amp;"",E700&amp;""),E700&amp;""))</f>
        <v/>
      </c>
      <c r="K700" s="28">
        <f>IF(AND(A700="",B700="",C700="",F700=""),"",IF(A700="","Add a date",IF(A700&gt;AsOf,"After as-of date: not counted yet",IF(AND(B700&lt;&gt;"",COUNTIF(TName,B700)=0),"Task not on Tasks sheet",""))))</f>
        <v/>
      </c>
    </row>
    <row r="701">
      <c r="A701" s="6" t="n"/>
      <c r="B701" s="10" t="n"/>
      <c r="C701" s="10" t="n"/>
      <c r="D701" s="10" t="n"/>
      <c r="E701" s="10" t="n"/>
      <c r="F701" s="24" t="n"/>
      <c r="G701" s="10" t="n"/>
      <c r="H701" s="10" t="n"/>
      <c r="I701" s="11">
        <f>IF(AND(A701="",B701=""),"",IF(B701&lt;&gt;"",IFERROR(INDEX(TArea,MATCH(B701,TName,0))&amp;"",D701&amp;""),D701&amp;""))</f>
        <v/>
      </c>
      <c r="J701" s="11">
        <f>IF(AND(A701="",B701=""),"",IF(B701&lt;&gt;"",IFERROR(INDEX(TAsset,MATCH(B701,TName,0))&amp;"",E701&amp;""),E701&amp;""))</f>
        <v/>
      </c>
      <c r="K701" s="28">
        <f>IF(AND(A701="",B701="",C701="",F701=""),"",IF(A701="","Add a date",IF(A701&gt;AsOf,"After as-of date: not counted yet",IF(AND(B701&lt;&gt;"",COUNTIF(TName,B701)=0),"Task not on Tasks sheet",""))))</f>
        <v/>
      </c>
    </row>
    <row r="702">
      <c r="A702" s="6" t="n"/>
      <c r="B702" s="10" t="n"/>
      <c r="C702" s="10" t="n"/>
      <c r="D702" s="10" t="n"/>
      <c r="E702" s="10" t="n"/>
      <c r="F702" s="24" t="n"/>
      <c r="G702" s="10" t="n"/>
      <c r="H702" s="10" t="n"/>
      <c r="I702" s="11">
        <f>IF(AND(A702="",B702=""),"",IF(B702&lt;&gt;"",IFERROR(INDEX(TArea,MATCH(B702,TName,0))&amp;"",D702&amp;""),D702&amp;""))</f>
        <v/>
      </c>
      <c r="J702" s="11">
        <f>IF(AND(A702="",B702=""),"",IF(B702&lt;&gt;"",IFERROR(INDEX(TAsset,MATCH(B702,TName,0))&amp;"",E702&amp;""),E702&amp;""))</f>
        <v/>
      </c>
      <c r="K702" s="28">
        <f>IF(AND(A702="",B702="",C702="",F702=""),"",IF(A702="","Add a date",IF(A702&gt;AsOf,"After as-of date: not counted yet",IF(AND(B702&lt;&gt;"",COUNTIF(TName,B702)=0),"Task not on Tasks sheet",""))))</f>
        <v/>
      </c>
    </row>
    <row r="703">
      <c r="A703" s="6" t="n"/>
      <c r="B703" s="10" t="n"/>
      <c r="C703" s="10" t="n"/>
      <c r="D703" s="10" t="n"/>
      <c r="E703" s="10" t="n"/>
      <c r="F703" s="24" t="n"/>
      <c r="G703" s="10" t="n"/>
      <c r="H703" s="10" t="n"/>
      <c r="I703" s="11">
        <f>IF(AND(A703="",B703=""),"",IF(B703&lt;&gt;"",IFERROR(INDEX(TArea,MATCH(B703,TName,0))&amp;"",D703&amp;""),D703&amp;""))</f>
        <v/>
      </c>
      <c r="J703" s="11">
        <f>IF(AND(A703="",B703=""),"",IF(B703&lt;&gt;"",IFERROR(INDEX(TAsset,MATCH(B703,TName,0))&amp;"",E703&amp;""),E703&amp;""))</f>
        <v/>
      </c>
      <c r="K703" s="28">
        <f>IF(AND(A703="",B703="",C703="",F703=""),"",IF(A703="","Add a date",IF(A703&gt;AsOf,"After as-of date: not counted yet",IF(AND(B703&lt;&gt;"",COUNTIF(TName,B703)=0),"Task not on Tasks sheet",""))))</f>
        <v/>
      </c>
    </row>
    <row r="704">
      <c r="A704" s="6" t="n"/>
      <c r="B704" s="10" t="n"/>
      <c r="C704" s="10" t="n"/>
      <c r="D704" s="10" t="n"/>
      <c r="E704" s="10" t="n"/>
      <c r="F704" s="24" t="n"/>
      <c r="G704" s="10" t="n"/>
      <c r="H704" s="10" t="n"/>
      <c r="I704" s="11">
        <f>IF(AND(A704="",B704=""),"",IF(B704&lt;&gt;"",IFERROR(INDEX(TArea,MATCH(B704,TName,0))&amp;"",D704&amp;""),D704&amp;""))</f>
        <v/>
      </c>
      <c r="J704" s="11">
        <f>IF(AND(A704="",B704=""),"",IF(B704&lt;&gt;"",IFERROR(INDEX(TAsset,MATCH(B704,TName,0))&amp;"",E704&amp;""),E704&amp;""))</f>
        <v/>
      </c>
      <c r="K704" s="28">
        <f>IF(AND(A704="",B704="",C704="",F704=""),"",IF(A704="","Add a date",IF(A704&gt;AsOf,"After as-of date: not counted yet",IF(AND(B704&lt;&gt;"",COUNTIF(TName,B704)=0),"Task not on Tasks sheet",""))))</f>
        <v/>
      </c>
    </row>
    <row r="705">
      <c r="A705" s="6" t="n"/>
      <c r="B705" s="10" t="n"/>
      <c r="C705" s="10" t="n"/>
      <c r="D705" s="10" t="n"/>
      <c r="E705" s="10" t="n"/>
      <c r="F705" s="24" t="n"/>
      <c r="G705" s="10" t="n"/>
      <c r="H705" s="10" t="n"/>
      <c r="I705" s="11">
        <f>IF(AND(A705="",B705=""),"",IF(B705&lt;&gt;"",IFERROR(INDEX(TArea,MATCH(B705,TName,0))&amp;"",D705&amp;""),D705&amp;""))</f>
        <v/>
      </c>
      <c r="J705" s="11">
        <f>IF(AND(A705="",B705=""),"",IF(B705&lt;&gt;"",IFERROR(INDEX(TAsset,MATCH(B705,TName,0))&amp;"",E705&amp;""),E705&amp;""))</f>
        <v/>
      </c>
      <c r="K705" s="28">
        <f>IF(AND(A705="",B705="",C705="",F705=""),"",IF(A705="","Add a date",IF(A705&gt;AsOf,"After as-of date: not counted yet",IF(AND(B705&lt;&gt;"",COUNTIF(TName,B705)=0),"Task not on Tasks sheet",""))))</f>
        <v/>
      </c>
    </row>
    <row r="706">
      <c r="A706" s="6" t="n"/>
      <c r="B706" s="10" t="n"/>
      <c r="C706" s="10" t="n"/>
      <c r="D706" s="10" t="n"/>
      <c r="E706" s="10" t="n"/>
      <c r="F706" s="24" t="n"/>
      <c r="G706" s="10" t="n"/>
      <c r="H706" s="10" t="n"/>
      <c r="I706" s="11">
        <f>IF(AND(A706="",B706=""),"",IF(B706&lt;&gt;"",IFERROR(INDEX(TArea,MATCH(B706,TName,0))&amp;"",D706&amp;""),D706&amp;""))</f>
        <v/>
      </c>
      <c r="J706" s="11">
        <f>IF(AND(A706="",B706=""),"",IF(B706&lt;&gt;"",IFERROR(INDEX(TAsset,MATCH(B706,TName,0))&amp;"",E706&amp;""),E706&amp;""))</f>
        <v/>
      </c>
      <c r="K706" s="28">
        <f>IF(AND(A706="",B706="",C706="",F706=""),"",IF(A706="","Add a date",IF(A706&gt;AsOf,"After as-of date: not counted yet",IF(AND(B706&lt;&gt;"",COUNTIF(TName,B706)=0),"Task not on Tasks sheet",""))))</f>
        <v/>
      </c>
    </row>
    <row r="707">
      <c r="A707" s="6" t="n"/>
      <c r="B707" s="10" t="n"/>
      <c r="C707" s="10" t="n"/>
      <c r="D707" s="10" t="n"/>
      <c r="E707" s="10" t="n"/>
      <c r="F707" s="24" t="n"/>
      <c r="G707" s="10" t="n"/>
      <c r="H707" s="10" t="n"/>
      <c r="I707" s="11">
        <f>IF(AND(A707="",B707=""),"",IF(B707&lt;&gt;"",IFERROR(INDEX(TArea,MATCH(B707,TName,0))&amp;"",D707&amp;""),D707&amp;""))</f>
        <v/>
      </c>
      <c r="J707" s="11">
        <f>IF(AND(A707="",B707=""),"",IF(B707&lt;&gt;"",IFERROR(INDEX(TAsset,MATCH(B707,TName,0))&amp;"",E707&amp;""),E707&amp;""))</f>
        <v/>
      </c>
      <c r="K707" s="28">
        <f>IF(AND(A707="",B707="",C707="",F707=""),"",IF(A707="","Add a date",IF(A707&gt;AsOf,"After as-of date: not counted yet",IF(AND(B707&lt;&gt;"",COUNTIF(TName,B707)=0),"Task not on Tasks sheet",""))))</f>
        <v/>
      </c>
    </row>
    <row r="708">
      <c r="A708" s="6" t="n"/>
      <c r="B708" s="10" t="n"/>
      <c r="C708" s="10" t="n"/>
      <c r="D708" s="10" t="n"/>
      <c r="E708" s="10" t="n"/>
      <c r="F708" s="24" t="n"/>
      <c r="G708" s="10" t="n"/>
      <c r="H708" s="10" t="n"/>
      <c r="I708" s="11">
        <f>IF(AND(A708="",B708=""),"",IF(B708&lt;&gt;"",IFERROR(INDEX(TArea,MATCH(B708,TName,0))&amp;"",D708&amp;""),D708&amp;""))</f>
        <v/>
      </c>
      <c r="J708" s="11">
        <f>IF(AND(A708="",B708=""),"",IF(B708&lt;&gt;"",IFERROR(INDEX(TAsset,MATCH(B708,TName,0))&amp;"",E708&amp;""),E708&amp;""))</f>
        <v/>
      </c>
      <c r="K708" s="28">
        <f>IF(AND(A708="",B708="",C708="",F708=""),"",IF(A708="","Add a date",IF(A708&gt;AsOf,"After as-of date: not counted yet",IF(AND(B708&lt;&gt;"",COUNTIF(TName,B708)=0),"Task not on Tasks sheet",""))))</f>
        <v/>
      </c>
    </row>
    <row r="709">
      <c r="A709" s="6" t="n"/>
      <c r="B709" s="10" t="n"/>
      <c r="C709" s="10" t="n"/>
      <c r="D709" s="10" t="n"/>
      <c r="E709" s="10" t="n"/>
      <c r="F709" s="24" t="n"/>
      <c r="G709" s="10" t="n"/>
      <c r="H709" s="10" t="n"/>
      <c r="I709" s="11">
        <f>IF(AND(A709="",B709=""),"",IF(B709&lt;&gt;"",IFERROR(INDEX(TArea,MATCH(B709,TName,0))&amp;"",D709&amp;""),D709&amp;""))</f>
        <v/>
      </c>
      <c r="J709" s="11">
        <f>IF(AND(A709="",B709=""),"",IF(B709&lt;&gt;"",IFERROR(INDEX(TAsset,MATCH(B709,TName,0))&amp;"",E709&amp;""),E709&amp;""))</f>
        <v/>
      </c>
      <c r="K709" s="28">
        <f>IF(AND(A709="",B709="",C709="",F709=""),"",IF(A709="","Add a date",IF(A709&gt;AsOf,"After as-of date: not counted yet",IF(AND(B709&lt;&gt;"",COUNTIF(TName,B709)=0),"Task not on Tasks sheet",""))))</f>
        <v/>
      </c>
    </row>
    <row r="710">
      <c r="A710" s="6" t="n"/>
      <c r="B710" s="10" t="n"/>
      <c r="C710" s="10" t="n"/>
      <c r="D710" s="10" t="n"/>
      <c r="E710" s="10" t="n"/>
      <c r="F710" s="24" t="n"/>
      <c r="G710" s="10" t="n"/>
      <c r="H710" s="10" t="n"/>
      <c r="I710" s="11">
        <f>IF(AND(A710="",B710=""),"",IF(B710&lt;&gt;"",IFERROR(INDEX(TArea,MATCH(B710,TName,0))&amp;"",D710&amp;""),D710&amp;""))</f>
        <v/>
      </c>
      <c r="J710" s="11">
        <f>IF(AND(A710="",B710=""),"",IF(B710&lt;&gt;"",IFERROR(INDEX(TAsset,MATCH(B710,TName,0))&amp;"",E710&amp;""),E710&amp;""))</f>
        <v/>
      </c>
      <c r="K710" s="28">
        <f>IF(AND(A710="",B710="",C710="",F710=""),"",IF(A710="","Add a date",IF(A710&gt;AsOf,"After as-of date: not counted yet",IF(AND(B710&lt;&gt;"",COUNTIF(TName,B710)=0),"Task not on Tasks sheet",""))))</f>
        <v/>
      </c>
    </row>
    <row r="711">
      <c r="A711" s="6" t="n"/>
      <c r="B711" s="10" t="n"/>
      <c r="C711" s="10" t="n"/>
      <c r="D711" s="10" t="n"/>
      <c r="E711" s="10" t="n"/>
      <c r="F711" s="24" t="n"/>
      <c r="G711" s="10" t="n"/>
      <c r="H711" s="10" t="n"/>
      <c r="I711" s="11">
        <f>IF(AND(A711="",B711=""),"",IF(B711&lt;&gt;"",IFERROR(INDEX(TArea,MATCH(B711,TName,0))&amp;"",D711&amp;""),D711&amp;""))</f>
        <v/>
      </c>
      <c r="J711" s="11">
        <f>IF(AND(A711="",B711=""),"",IF(B711&lt;&gt;"",IFERROR(INDEX(TAsset,MATCH(B711,TName,0))&amp;"",E711&amp;""),E711&amp;""))</f>
        <v/>
      </c>
      <c r="K711" s="28">
        <f>IF(AND(A711="",B711="",C711="",F711=""),"",IF(A711="","Add a date",IF(A711&gt;AsOf,"After as-of date: not counted yet",IF(AND(B711&lt;&gt;"",COUNTIF(TName,B711)=0),"Task not on Tasks sheet",""))))</f>
        <v/>
      </c>
    </row>
    <row r="712">
      <c r="A712" s="6" t="n"/>
      <c r="B712" s="10" t="n"/>
      <c r="C712" s="10" t="n"/>
      <c r="D712" s="10" t="n"/>
      <c r="E712" s="10" t="n"/>
      <c r="F712" s="24" t="n"/>
      <c r="G712" s="10" t="n"/>
      <c r="H712" s="10" t="n"/>
      <c r="I712" s="11">
        <f>IF(AND(A712="",B712=""),"",IF(B712&lt;&gt;"",IFERROR(INDEX(TArea,MATCH(B712,TName,0))&amp;"",D712&amp;""),D712&amp;""))</f>
        <v/>
      </c>
      <c r="J712" s="11">
        <f>IF(AND(A712="",B712=""),"",IF(B712&lt;&gt;"",IFERROR(INDEX(TAsset,MATCH(B712,TName,0))&amp;"",E712&amp;""),E712&amp;""))</f>
        <v/>
      </c>
      <c r="K712" s="28">
        <f>IF(AND(A712="",B712="",C712="",F712=""),"",IF(A712="","Add a date",IF(A712&gt;AsOf,"After as-of date: not counted yet",IF(AND(B712&lt;&gt;"",COUNTIF(TName,B712)=0),"Task not on Tasks sheet",""))))</f>
        <v/>
      </c>
    </row>
    <row r="713">
      <c r="A713" s="6" t="n"/>
      <c r="B713" s="10" t="n"/>
      <c r="C713" s="10" t="n"/>
      <c r="D713" s="10" t="n"/>
      <c r="E713" s="10" t="n"/>
      <c r="F713" s="24" t="n"/>
      <c r="G713" s="10" t="n"/>
      <c r="H713" s="10" t="n"/>
      <c r="I713" s="11">
        <f>IF(AND(A713="",B713=""),"",IF(B713&lt;&gt;"",IFERROR(INDEX(TArea,MATCH(B713,TName,0))&amp;"",D713&amp;""),D713&amp;""))</f>
        <v/>
      </c>
      <c r="J713" s="11">
        <f>IF(AND(A713="",B713=""),"",IF(B713&lt;&gt;"",IFERROR(INDEX(TAsset,MATCH(B713,TName,0))&amp;"",E713&amp;""),E713&amp;""))</f>
        <v/>
      </c>
      <c r="K713" s="28">
        <f>IF(AND(A713="",B713="",C713="",F713=""),"",IF(A713="","Add a date",IF(A713&gt;AsOf,"After as-of date: not counted yet",IF(AND(B713&lt;&gt;"",COUNTIF(TName,B713)=0),"Task not on Tasks sheet",""))))</f>
        <v/>
      </c>
    </row>
    <row r="714">
      <c r="A714" s="6" t="n"/>
      <c r="B714" s="10" t="n"/>
      <c r="C714" s="10" t="n"/>
      <c r="D714" s="10" t="n"/>
      <c r="E714" s="10" t="n"/>
      <c r="F714" s="24" t="n"/>
      <c r="G714" s="10" t="n"/>
      <c r="H714" s="10" t="n"/>
      <c r="I714" s="11">
        <f>IF(AND(A714="",B714=""),"",IF(B714&lt;&gt;"",IFERROR(INDEX(TArea,MATCH(B714,TName,0))&amp;"",D714&amp;""),D714&amp;""))</f>
        <v/>
      </c>
      <c r="J714" s="11">
        <f>IF(AND(A714="",B714=""),"",IF(B714&lt;&gt;"",IFERROR(INDEX(TAsset,MATCH(B714,TName,0))&amp;"",E714&amp;""),E714&amp;""))</f>
        <v/>
      </c>
      <c r="K714" s="28">
        <f>IF(AND(A714="",B714="",C714="",F714=""),"",IF(A714="","Add a date",IF(A714&gt;AsOf,"After as-of date: not counted yet",IF(AND(B714&lt;&gt;"",COUNTIF(TName,B714)=0),"Task not on Tasks sheet",""))))</f>
        <v/>
      </c>
    </row>
    <row r="715">
      <c r="A715" s="6" t="n"/>
      <c r="B715" s="10" t="n"/>
      <c r="C715" s="10" t="n"/>
      <c r="D715" s="10" t="n"/>
      <c r="E715" s="10" t="n"/>
      <c r="F715" s="24" t="n"/>
      <c r="G715" s="10" t="n"/>
      <c r="H715" s="10" t="n"/>
      <c r="I715" s="11">
        <f>IF(AND(A715="",B715=""),"",IF(B715&lt;&gt;"",IFERROR(INDEX(TArea,MATCH(B715,TName,0))&amp;"",D715&amp;""),D715&amp;""))</f>
        <v/>
      </c>
      <c r="J715" s="11">
        <f>IF(AND(A715="",B715=""),"",IF(B715&lt;&gt;"",IFERROR(INDEX(TAsset,MATCH(B715,TName,0))&amp;"",E715&amp;""),E715&amp;""))</f>
        <v/>
      </c>
      <c r="K715" s="28">
        <f>IF(AND(A715="",B715="",C715="",F715=""),"",IF(A715="","Add a date",IF(A715&gt;AsOf,"After as-of date: not counted yet",IF(AND(B715&lt;&gt;"",COUNTIF(TName,B715)=0),"Task not on Tasks sheet",""))))</f>
        <v/>
      </c>
    </row>
    <row r="716">
      <c r="A716" s="6" t="n"/>
      <c r="B716" s="10" t="n"/>
      <c r="C716" s="10" t="n"/>
      <c r="D716" s="10" t="n"/>
      <c r="E716" s="10" t="n"/>
      <c r="F716" s="24" t="n"/>
      <c r="G716" s="10" t="n"/>
      <c r="H716" s="10" t="n"/>
      <c r="I716" s="11">
        <f>IF(AND(A716="",B716=""),"",IF(B716&lt;&gt;"",IFERROR(INDEX(TArea,MATCH(B716,TName,0))&amp;"",D716&amp;""),D716&amp;""))</f>
        <v/>
      </c>
      <c r="J716" s="11">
        <f>IF(AND(A716="",B716=""),"",IF(B716&lt;&gt;"",IFERROR(INDEX(TAsset,MATCH(B716,TName,0))&amp;"",E716&amp;""),E716&amp;""))</f>
        <v/>
      </c>
      <c r="K716" s="28">
        <f>IF(AND(A716="",B716="",C716="",F716=""),"",IF(A716="","Add a date",IF(A716&gt;AsOf,"After as-of date: not counted yet",IF(AND(B716&lt;&gt;"",COUNTIF(TName,B716)=0),"Task not on Tasks sheet",""))))</f>
        <v/>
      </c>
    </row>
    <row r="717">
      <c r="A717" s="6" t="n"/>
      <c r="B717" s="10" t="n"/>
      <c r="C717" s="10" t="n"/>
      <c r="D717" s="10" t="n"/>
      <c r="E717" s="10" t="n"/>
      <c r="F717" s="24" t="n"/>
      <c r="G717" s="10" t="n"/>
      <c r="H717" s="10" t="n"/>
      <c r="I717" s="11">
        <f>IF(AND(A717="",B717=""),"",IF(B717&lt;&gt;"",IFERROR(INDEX(TArea,MATCH(B717,TName,0))&amp;"",D717&amp;""),D717&amp;""))</f>
        <v/>
      </c>
      <c r="J717" s="11">
        <f>IF(AND(A717="",B717=""),"",IF(B717&lt;&gt;"",IFERROR(INDEX(TAsset,MATCH(B717,TName,0))&amp;"",E717&amp;""),E717&amp;""))</f>
        <v/>
      </c>
      <c r="K717" s="28">
        <f>IF(AND(A717="",B717="",C717="",F717=""),"",IF(A717="","Add a date",IF(A717&gt;AsOf,"After as-of date: not counted yet",IF(AND(B717&lt;&gt;"",COUNTIF(TName,B717)=0),"Task not on Tasks sheet",""))))</f>
        <v/>
      </c>
    </row>
    <row r="718">
      <c r="A718" s="6" t="n"/>
      <c r="B718" s="10" t="n"/>
      <c r="C718" s="10" t="n"/>
      <c r="D718" s="10" t="n"/>
      <c r="E718" s="10" t="n"/>
      <c r="F718" s="24" t="n"/>
      <c r="G718" s="10" t="n"/>
      <c r="H718" s="10" t="n"/>
      <c r="I718" s="11">
        <f>IF(AND(A718="",B718=""),"",IF(B718&lt;&gt;"",IFERROR(INDEX(TArea,MATCH(B718,TName,0))&amp;"",D718&amp;""),D718&amp;""))</f>
        <v/>
      </c>
      <c r="J718" s="11">
        <f>IF(AND(A718="",B718=""),"",IF(B718&lt;&gt;"",IFERROR(INDEX(TAsset,MATCH(B718,TName,0))&amp;"",E718&amp;""),E718&amp;""))</f>
        <v/>
      </c>
      <c r="K718" s="28">
        <f>IF(AND(A718="",B718="",C718="",F718=""),"",IF(A718="","Add a date",IF(A718&gt;AsOf,"After as-of date: not counted yet",IF(AND(B718&lt;&gt;"",COUNTIF(TName,B718)=0),"Task not on Tasks sheet",""))))</f>
        <v/>
      </c>
    </row>
    <row r="719">
      <c r="A719" s="6" t="n"/>
      <c r="B719" s="10" t="n"/>
      <c r="C719" s="10" t="n"/>
      <c r="D719" s="10" t="n"/>
      <c r="E719" s="10" t="n"/>
      <c r="F719" s="24" t="n"/>
      <c r="G719" s="10" t="n"/>
      <c r="H719" s="10" t="n"/>
      <c r="I719" s="11">
        <f>IF(AND(A719="",B719=""),"",IF(B719&lt;&gt;"",IFERROR(INDEX(TArea,MATCH(B719,TName,0))&amp;"",D719&amp;""),D719&amp;""))</f>
        <v/>
      </c>
      <c r="J719" s="11">
        <f>IF(AND(A719="",B719=""),"",IF(B719&lt;&gt;"",IFERROR(INDEX(TAsset,MATCH(B719,TName,0))&amp;"",E719&amp;""),E719&amp;""))</f>
        <v/>
      </c>
      <c r="K719" s="28">
        <f>IF(AND(A719="",B719="",C719="",F719=""),"",IF(A719="","Add a date",IF(A719&gt;AsOf,"After as-of date: not counted yet",IF(AND(B719&lt;&gt;"",COUNTIF(TName,B719)=0),"Task not on Tasks sheet",""))))</f>
        <v/>
      </c>
    </row>
    <row r="720">
      <c r="A720" s="6" t="n"/>
      <c r="B720" s="10" t="n"/>
      <c r="C720" s="10" t="n"/>
      <c r="D720" s="10" t="n"/>
      <c r="E720" s="10" t="n"/>
      <c r="F720" s="24" t="n"/>
      <c r="G720" s="10" t="n"/>
      <c r="H720" s="10" t="n"/>
      <c r="I720" s="11">
        <f>IF(AND(A720="",B720=""),"",IF(B720&lt;&gt;"",IFERROR(INDEX(TArea,MATCH(B720,TName,0))&amp;"",D720&amp;""),D720&amp;""))</f>
        <v/>
      </c>
      <c r="J720" s="11">
        <f>IF(AND(A720="",B720=""),"",IF(B720&lt;&gt;"",IFERROR(INDEX(TAsset,MATCH(B720,TName,0))&amp;"",E720&amp;""),E720&amp;""))</f>
        <v/>
      </c>
      <c r="K720" s="28">
        <f>IF(AND(A720="",B720="",C720="",F720=""),"",IF(A720="","Add a date",IF(A720&gt;AsOf,"After as-of date: not counted yet",IF(AND(B720&lt;&gt;"",COUNTIF(TName,B720)=0),"Task not on Tasks sheet",""))))</f>
        <v/>
      </c>
    </row>
    <row r="721">
      <c r="A721" s="6" t="n"/>
      <c r="B721" s="10" t="n"/>
      <c r="C721" s="10" t="n"/>
      <c r="D721" s="10" t="n"/>
      <c r="E721" s="10" t="n"/>
      <c r="F721" s="24" t="n"/>
      <c r="G721" s="10" t="n"/>
      <c r="H721" s="10" t="n"/>
      <c r="I721" s="11">
        <f>IF(AND(A721="",B721=""),"",IF(B721&lt;&gt;"",IFERROR(INDEX(TArea,MATCH(B721,TName,0))&amp;"",D721&amp;""),D721&amp;""))</f>
        <v/>
      </c>
      <c r="J721" s="11">
        <f>IF(AND(A721="",B721=""),"",IF(B721&lt;&gt;"",IFERROR(INDEX(TAsset,MATCH(B721,TName,0))&amp;"",E721&amp;""),E721&amp;""))</f>
        <v/>
      </c>
      <c r="K721" s="28">
        <f>IF(AND(A721="",B721="",C721="",F721=""),"",IF(A721="","Add a date",IF(A721&gt;AsOf,"After as-of date: not counted yet",IF(AND(B721&lt;&gt;"",COUNTIF(TName,B721)=0),"Task not on Tasks sheet",""))))</f>
        <v/>
      </c>
    </row>
    <row r="722">
      <c r="A722" s="6" t="n"/>
      <c r="B722" s="10" t="n"/>
      <c r="C722" s="10" t="n"/>
      <c r="D722" s="10" t="n"/>
      <c r="E722" s="10" t="n"/>
      <c r="F722" s="24" t="n"/>
      <c r="G722" s="10" t="n"/>
      <c r="H722" s="10" t="n"/>
      <c r="I722" s="11">
        <f>IF(AND(A722="",B722=""),"",IF(B722&lt;&gt;"",IFERROR(INDEX(TArea,MATCH(B722,TName,0))&amp;"",D722&amp;""),D722&amp;""))</f>
        <v/>
      </c>
      <c r="J722" s="11">
        <f>IF(AND(A722="",B722=""),"",IF(B722&lt;&gt;"",IFERROR(INDEX(TAsset,MATCH(B722,TName,0))&amp;"",E722&amp;""),E722&amp;""))</f>
        <v/>
      </c>
      <c r="K722" s="28">
        <f>IF(AND(A722="",B722="",C722="",F722=""),"",IF(A722="","Add a date",IF(A722&gt;AsOf,"After as-of date: not counted yet",IF(AND(B722&lt;&gt;"",COUNTIF(TName,B722)=0),"Task not on Tasks sheet",""))))</f>
        <v/>
      </c>
    </row>
    <row r="723">
      <c r="A723" s="6" t="n"/>
      <c r="B723" s="10" t="n"/>
      <c r="C723" s="10" t="n"/>
      <c r="D723" s="10" t="n"/>
      <c r="E723" s="10" t="n"/>
      <c r="F723" s="24" t="n"/>
      <c r="G723" s="10" t="n"/>
      <c r="H723" s="10" t="n"/>
      <c r="I723" s="11">
        <f>IF(AND(A723="",B723=""),"",IF(B723&lt;&gt;"",IFERROR(INDEX(TArea,MATCH(B723,TName,0))&amp;"",D723&amp;""),D723&amp;""))</f>
        <v/>
      </c>
      <c r="J723" s="11">
        <f>IF(AND(A723="",B723=""),"",IF(B723&lt;&gt;"",IFERROR(INDEX(TAsset,MATCH(B723,TName,0))&amp;"",E723&amp;""),E723&amp;""))</f>
        <v/>
      </c>
      <c r="K723" s="28">
        <f>IF(AND(A723="",B723="",C723="",F723=""),"",IF(A723="","Add a date",IF(A723&gt;AsOf,"After as-of date: not counted yet",IF(AND(B723&lt;&gt;"",COUNTIF(TName,B723)=0),"Task not on Tasks sheet",""))))</f>
        <v/>
      </c>
    </row>
    <row r="724">
      <c r="A724" s="6" t="n"/>
      <c r="B724" s="10" t="n"/>
      <c r="C724" s="10" t="n"/>
      <c r="D724" s="10" t="n"/>
      <c r="E724" s="10" t="n"/>
      <c r="F724" s="24" t="n"/>
      <c r="G724" s="10" t="n"/>
      <c r="H724" s="10" t="n"/>
      <c r="I724" s="11">
        <f>IF(AND(A724="",B724=""),"",IF(B724&lt;&gt;"",IFERROR(INDEX(TArea,MATCH(B724,TName,0))&amp;"",D724&amp;""),D724&amp;""))</f>
        <v/>
      </c>
      <c r="J724" s="11">
        <f>IF(AND(A724="",B724=""),"",IF(B724&lt;&gt;"",IFERROR(INDEX(TAsset,MATCH(B724,TName,0))&amp;"",E724&amp;""),E724&amp;""))</f>
        <v/>
      </c>
      <c r="K724" s="28">
        <f>IF(AND(A724="",B724="",C724="",F724=""),"",IF(A724="","Add a date",IF(A724&gt;AsOf,"After as-of date: not counted yet",IF(AND(B724&lt;&gt;"",COUNTIF(TName,B724)=0),"Task not on Tasks sheet",""))))</f>
        <v/>
      </c>
    </row>
    <row r="725">
      <c r="A725" s="6" t="n"/>
      <c r="B725" s="10" t="n"/>
      <c r="C725" s="10" t="n"/>
      <c r="D725" s="10" t="n"/>
      <c r="E725" s="10" t="n"/>
      <c r="F725" s="24" t="n"/>
      <c r="G725" s="10" t="n"/>
      <c r="H725" s="10" t="n"/>
      <c r="I725" s="11">
        <f>IF(AND(A725="",B725=""),"",IF(B725&lt;&gt;"",IFERROR(INDEX(TArea,MATCH(B725,TName,0))&amp;"",D725&amp;""),D725&amp;""))</f>
        <v/>
      </c>
      <c r="J725" s="11">
        <f>IF(AND(A725="",B725=""),"",IF(B725&lt;&gt;"",IFERROR(INDEX(TAsset,MATCH(B725,TName,0))&amp;"",E725&amp;""),E725&amp;""))</f>
        <v/>
      </c>
      <c r="K725" s="28">
        <f>IF(AND(A725="",B725="",C725="",F725=""),"",IF(A725="","Add a date",IF(A725&gt;AsOf,"After as-of date: not counted yet",IF(AND(B725&lt;&gt;"",COUNTIF(TName,B725)=0),"Task not on Tasks sheet",""))))</f>
        <v/>
      </c>
    </row>
    <row r="726">
      <c r="A726" s="6" t="n"/>
      <c r="B726" s="10" t="n"/>
      <c r="C726" s="10" t="n"/>
      <c r="D726" s="10" t="n"/>
      <c r="E726" s="10" t="n"/>
      <c r="F726" s="24" t="n"/>
      <c r="G726" s="10" t="n"/>
      <c r="H726" s="10" t="n"/>
      <c r="I726" s="11">
        <f>IF(AND(A726="",B726=""),"",IF(B726&lt;&gt;"",IFERROR(INDEX(TArea,MATCH(B726,TName,0))&amp;"",D726&amp;""),D726&amp;""))</f>
        <v/>
      </c>
      <c r="J726" s="11">
        <f>IF(AND(A726="",B726=""),"",IF(B726&lt;&gt;"",IFERROR(INDEX(TAsset,MATCH(B726,TName,0))&amp;"",E726&amp;""),E726&amp;""))</f>
        <v/>
      </c>
      <c r="K726" s="28">
        <f>IF(AND(A726="",B726="",C726="",F726=""),"",IF(A726="","Add a date",IF(A726&gt;AsOf,"After as-of date: not counted yet",IF(AND(B726&lt;&gt;"",COUNTIF(TName,B726)=0),"Task not on Tasks sheet",""))))</f>
        <v/>
      </c>
    </row>
    <row r="727">
      <c r="A727" s="6" t="n"/>
      <c r="B727" s="10" t="n"/>
      <c r="C727" s="10" t="n"/>
      <c r="D727" s="10" t="n"/>
      <c r="E727" s="10" t="n"/>
      <c r="F727" s="24" t="n"/>
      <c r="G727" s="10" t="n"/>
      <c r="H727" s="10" t="n"/>
      <c r="I727" s="11">
        <f>IF(AND(A727="",B727=""),"",IF(B727&lt;&gt;"",IFERROR(INDEX(TArea,MATCH(B727,TName,0))&amp;"",D727&amp;""),D727&amp;""))</f>
        <v/>
      </c>
      <c r="J727" s="11">
        <f>IF(AND(A727="",B727=""),"",IF(B727&lt;&gt;"",IFERROR(INDEX(TAsset,MATCH(B727,TName,0))&amp;"",E727&amp;""),E727&amp;""))</f>
        <v/>
      </c>
      <c r="K727" s="28">
        <f>IF(AND(A727="",B727="",C727="",F727=""),"",IF(A727="","Add a date",IF(A727&gt;AsOf,"After as-of date: not counted yet",IF(AND(B727&lt;&gt;"",COUNTIF(TName,B727)=0),"Task not on Tasks sheet",""))))</f>
        <v/>
      </c>
    </row>
    <row r="728">
      <c r="A728" s="6" t="n"/>
      <c r="B728" s="10" t="n"/>
      <c r="C728" s="10" t="n"/>
      <c r="D728" s="10" t="n"/>
      <c r="E728" s="10" t="n"/>
      <c r="F728" s="24" t="n"/>
      <c r="G728" s="10" t="n"/>
      <c r="H728" s="10" t="n"/>
      <c r="I728" s="11">
        <f>IF(AND(A728="",B728=""),"",IF(B728&lt;&gt;"",IFERROR(INDEX(TArea,MATCH(B728,TName,0))&amp;"",D728&amp;""),D728&amp;""))</f>
        <v/>
      </c>
      <c r="J728" s="11">
        <f>IF(AND(A728="",B728=""),"",IF(B728&lt;&gt;"",IFERROR(INDEX(TAsset,MATCH(B728,TName,0))&amp;"",E728&amp;""),E728&amp;""))</f>
        <v/>
      </c>
      <c r="K728" s="28">
        <f>IF(AND(A728="",B728="",C728="",F728=""),"",IF(A728="","Add a date",IF(A728&gt;AsOf,"After as-of date: not counted yet",IF(AND(B728&lt;&gt;"",COUNTIF(TName,B728)=0),"Task not on Tasks sheet",""))))</f>
        <v/>
      </c>
    </row>
    <row r="729">
      <c r="A729" s="6" t="n"/>
      <c r="B729" s="10" t="n"/>
      <c r="C729" s="10" t="n"/>
      <c r="D729" s="10" t="n"/>
      <c r="E729" s="10" t="n"/>
      <c r="F729" s="24" t="n"/>
      <c r="G729" s="10" t="n"/>
      <c r="H729" s="10" t="n"/>
      <c r="I729" s="11">
        <f>IF(AND(A729="",B729=""),"",IF(B729&lt;&gt;"",IFERROR(INDEX(TArea,MATCH(B729,TName,0))&amp;"",D729&amp;""),D729&amp;""))</f>
        <v/>
      </c>
      <c r="J729" s="11">
        <f>IF(AND(A729="",B729=""),"",IF(B729&lt;&gt;"",IFERROR(INDEX(TAsset,MATCH(B729,TName,0))&amp;"",E729&amp;""),E729&amp;""))</f>
        <v/>
      </c>
      <c r="K729" s="28">
        <f>IF(AND(A729="",B729="",C729="",F729=""),"",IF(A729="","Add a date",IF(A729&gt;AsOf,"After as-of date: not counted yet",IF(AND(B729&lt;&gt;"",COUNTIF(TName,B729)=0),"Task not on Tasks sheet",""))))</f>
        <v/>
      </c>
    </row>
    <row r="730">
      <c r="A730" s="6" t="n"/>
      <c r="B730" s="10" t="n"/>
      <c r="C730" s="10" t="n"/>
      <c r="D730" s="10" t="n"/>
      <c r="E730" s="10" t="n"/>
      <c r="F730" s="24" t="n"/>
      <c r="G730" s="10" t="n"/>
      <c r="H730" s="10" t="n"/>
      <c r="I730" s="11">
        <f>IF(AND(A730="",B730=""),"",IF(B730&lt;&gt;"",IFERROR(INDEX(TArea,MATCH(B730,TName,0))&amp;"",D730&amp;""),D730&amp;""))</f>
        <v/>
      </c>
      <c r="J730" s="11">
        <f>IF(AND(A730="",B730=""),"",IF(B730&lt;&gt;"",IFERROR(INDEX(TAsset,MATCH(B730,TName,0))&amp;"",E730&amp;""),E730&amp;""))</f>
        <v/>
      </c>
      <c r="K730" s="28">
        <f>IF(AND(A730="",B730="",C730="",F730=""),"",IF(A730="","Add a date",IF(A730&gt;AsOf,"After as-of date: not counted yet",IF(AND(B730&lt;&gt;"",COUNTIF(TName,B730)=0),"Task not on Tasks sheet",""))))</f>
        <v/>
      </c>
    </row>
    <row r="731">
      <c r="A731" s="6" t="n"/>
      <c r="B731" s="10" t="n"/>
      <c r="C731" s="10" t="n"/>
      <c r="D731" s="10" t="n"/>
      <c r="E731" s="10" t="n"/>
      <c r="F731" s="24" t="n"/>
      <c r="G731" s="10" t="n"/>
      <c r="H731" s="10" t="n"/>
      <c r="I731" s="11">
        <f>IF(AND(A731="",B731=""),"",IF(B731&lt;&gt;"",IFERROR(INDEX(TArea,MATCH(B731,TName,0))&amp;"",D731&amp;""),D731&amp;""))</f>
        <v/>
      </c>
      <c r="J731" s="11">
        <f>IF(AND(A731="",B731=""),"",IF(B731&lt;&gt;"",IFERROR(INDEX(TAsset,MATCH(B731,TName,0))&amp;"",E731&amp;""),E731&amp;""))</f>
        <v/>
      </c>
      <c r="K731" s="28">
        <f>IF(AND(A731="",B731="",C731="",F731=""),"",IF(A731="","Add a date",IF(A731&gt;AsOf,"After as-of date: not counted yet",IF(AND(B731&lt;&gt;"",COUNTIF(TName,B731)=0),"Task not on Tasks sheet",""))))</f>
        <v/>
      </c>
    </row>
    <row r="732">
      <c r="A732" s="6" t="n"/>
      <c r="B732" s="10" t="n"/>
      <c r="C732" s="10" t="n"/>
      <c r="D732" s="10" t="n"/>
      <c r="E732" s="10" t="n"/>
      <c r="F732" s="24" t="n"/>
      <c r="G732" s="10" t="n"/>
      <c r="H732" s="10" t="n"/>
      <c r="I732" s="11">
        <f>IF(AND(A732="",B732=""),"",IF(B732&lt;&gt;"",IFERROR(INDEX(TArea,MATCH(B732,TName,0))&amp;"",D732&amp;""),D732&amp;""))</f>
        <v/>
      </c>
      <c r="J732" s="11">
        <f>IF(AND(A732="",B732=""),"",IF(B732&lt;&gt;"",IFERROR(INDEX(TAsset,MATCH(B732,TName,0))&amp;"",E732&amp;""),E732&amp;""))</f>
        <v/>
      </c>
      <c r="K732" s="28">
        <f>IF(AND(A732="",B732="",C732="",F732=""),"",IF(A732="","Add a date",IF(A732&gt;AsOf,"After as-of date: not counted yet",IF(AND(B732&lt;&gt;"",COUNTIF(TName,B732)=0),"Task not on Tasks sheet",""))))</f>
        <v/>
      </c>
    </row>
    <row r="733">
      <c r="A733" s="6" t="n"/>
      <c r="B733" s="10" t="n"/>
      <c r="C733" s="10" t="n"/>
      <c r="D733" s="10" t="n"/>
      <c r="E733" s="10" t="n"/>
      <c r="F733" s="24" t="n"/>
      <c r="G733" s="10" t="n"/>
      <c r="H733" s="10" t="n"/>
      <c r="I733" s="11">
        <f>IF(AND(A733="",B733=""),"",IF(B733&lt;&gt;"",IFERROR(INDEX(TArea,MATCH(B733,TName,0))&amp;"",D733&amp;""),D733&amp;""))</f>
        <v/>
      </c>
      <c r="J733" s="11">
        <f>IF(AND(A733="",B733=""),"",IF(B733&lt;&gt;"",IFERROR(INDEX(TAsset,MATCH(B733,TName,0))&amp;"",E733&amp;""),E733&amp;""))</f>
        <v/>
      </c>
      <c r="K733" s="28">
        <f>IF(AND(A733="",B733="",C733="",F733=""),"",IF(A733="","Add a date",IF(A733&gt;AsOf,"After as-of date: not counted yet",IF(AND(B733&lt;&gt;"",COUNTIF(TName,B733)=0),"Task not on Tasks sheet",""))))</f>
        <v/>
      </c>
    </row>
    <row r="734">
      <c r="A734" s="6" t="n"/>
      <c r="B734" s="10" t="n"/>
      <c r="C734" s="10" t="n"/>
      <c r="D734" s="10" t="n"/>
      <c r="E734" s="10" t="n"/>
      <c r="F734" s="24" t="n"/>
      <c r="G734" s="10" t="n"/>
      <c r="H734" s="10" t="n"/>
      <c r="I734" s="11">
        <f>IF(AND(A734="",B734=""),"",IF(B734&lt;&gt;"",IFERROR(INDEX(TArea,MATCH(B734,TName,0))&amp;"",D734&amp;""),D734&amp;""))</f>
        <v/>
      </c>
      <c r="J734" s="11">
        <f>IF(AND(A734="",B734=""),"",IF(B734&lt;&gt;"",IFERROR(INDEX(TAsset,MATCH(B734,TName,0))&amp;"",E734&amp;""),E734&amp;""))</f>
        <v/>
      </c>
      <c r="K734" s="28">
        <f>IF(AND(A734="",B734="",C734="",F734=""),"",IF(A734="","Add a date",IF(A734&gt;AsOf,"After as-of date: not counted yet",IF(AND(B734&lt;&gt;"",COUNTIF(TName,B734)=0),"Task not on Tasks sheet",""))))</f>
        <v/>
      </c>
    </row>
    <row r="735">
      <c r="A735" s="6" t="n"/>
      <c r="B735" s="10" t="n"/>
      <c r="C735" s="10" t="n"/>
      <c r="D735" s="10" t="n"/>
      <c r="E735" s="10" t="n"/>
      <c r="F735" s="24" t="n"/>
      <c r="G735" s="10" t="n"/>
      <c r="H735" s="10" t="n"/>
      <c r="I735" s="11">
        <f>IF(AND(A735="",B735=""),"",IF(B735&lt;&gt;"",IFERROR(INDEX(TArea,MATCH(B735,TName,0))&amp;"",D735&amp;""),D735&amp;""))</f>
        <v/>
      </c>
      <c r="J735" s="11">
        <f>IF(AND(A735="",B735=""),"",IF(B735&lt;&gt;"",IFERROR(INDEX(TAsset,MATCH(B735,TName,0))&amp;"",E735&amp;""),E735&amp;""))</f>
        <v/>
      </c>
      <c r="K735" s="28">
        <f>IF(AND(A735="",B735="",C735="",F735=""),"",IF(A735="","Add a date",IF(A735&gt;AsOf,"After as-of date: not counted yet",IF(AND(B735&lt;&gt;"",COUNTIF(TName,B735)=0),"Task not on Tasks sheet",""))))</f>
        <v/>
      </c>
    </row>
    <row r="736">
      <c r="A736" s="6" t="n"/>
      <c r="B736" s="10" t="n"/>
      <c r="C736" s="10" t="n"/>
      <c r="D736" s="10" t="n"/>
      <c r="E736" s="10" t="n"/>
      <c r="F736" s="24" t="n"/>
      <c r="G736" s="10" t="n"/>
      <c r="H736" s="10" t="n"/>
      <c r="I736" s="11">
        <f>IF(AND(A736="",B736=""),"",IF(B736&lt;&gt;"",IFERROR(INDEX(TArea,MATCH(B736,TName,0))&amp;"",D736&amp;""),D736&amp;""))</f>
        <v/>
      </c>
      <c r="J736" s="11">
        <f>IF(AND(A736="",B736=""),"",IF(B736&lt;&gt;"",IFERROR(INDEX(TAsset,MATCH(B736,TName,0))&amp;"",E736&amp;""),E736&amp;""))</f>
        <v/>
      </c>
      <c r="K736" s="28">
        <f>IF(AND(A736="",B736="",C736="",F736=""),"",IF(A736="","Add a date",IF(A736&gt;AsOf,"After as-of date: not counted yet",IF(AND(B736&lt;&gt;"",COUNTIF(TName,B736)=0),"Task not on Tasks sheet",""))))</f>
        <v/>
      </c>
    </row>
    <row r="737">
      <c r="A737" s="6" t="n"/>
      <c r="B737" s="10" t="n"/>
      <c r="C737" s="10" t="n"/>
      <c r="D737" s="10" t="n"/>
      <c r="E737" s="10" t="n"/>
      <c r="F737" s="24" t="n"/>
      <c r="G737" s="10" t="n"/>
      <c r="H737" s="10" t="n"/>
      <c r="I737" s="11">
        <f>IF(AND(A737="",B737=""),"",IF(B737&lt;&gt;"",IFERROR(INDEX(TArea,MATCH(B737,TName,0))&amp;"",D737&amp;""),D737&amp;""))</f>
        <v/>
      </c>
      <c r="J737" s="11">
        <f>IF(AND(A737="",B737=""),"",IF(B737&lt;&gt;"",IFERROR(INDEX(TAsset,MATCH(B737,TName,0))&amp;"",E737&amp;""),E737&amp;""))</f>
        <v/>
      </c>
      <c r="K737" s="28">
        <f>IF(AND(A737="",B737="",C737="",F737=""),"",IF(A737="","Add a date",IF(A737&gt;AsOf,"After as-of date: not counted yet",IF(AND(B737&lt;&gt;"",COUNTIF(TName,B737)=0),"Task not on Tasks sheet",""))))</f>
        <v/>
      </c>
    </row>
    <row r="738">
      <c r="A738" s="6" t="n"/>
      <c r="B738" s="10" t="n"/>
      <c r="C738" s="10" t="n"/>
      <c r="D738" s="10" t="n"/>
      <c r="E738" s="10" t="n"/>
      <c r="F738" s="24" t="n"/>
      <c r="G738" s="10" t="n"/>
      <c r="H738" s="10" t="n"/>
      <c r="I738" s="11">
        <f>IF(AND(A738="",B738=""),"",IF(B738&lt;&gt;"",IFERROR(INDEX(TArea,MATCH(B738,TName,0))&amp;"",D738&amp;""),D738&amp;""))</f>
        <v/>
      </c>
      <c r="J738" s="11">
        <f>IF(AND(A738="",B738=""),"",IF(B738&lt;&gt;"",IFERROR(INDEX(TAsset,MATCH(B738,TName,0))&amp;"",E738&amp;""),E738&amp;""))</f>
        <v/>
      </c>
      <c r="K738" s="28">
        <f>IF(AND(A738="",B738="",C738="",F738=""),"",IF(A738="","Add a date",IF(A738&gt;AsOf,"After as-of date: not counted yet",IF(AND(B738&lt;&gt;"",COUNTIF(TName,B738)=0),"Task not on Tasks sheet",""))))</f>
        <v/>
      </c>
    </row>
    <row r="739">
      <c r="A739" s="6" t="n"/>
      <c r="B739" s="10" t="n"/>
      <c r="C739" s="10" t="n"/>
      <c r="D739" s="10" t="n"/>
      <c r="E739" s="10" t="n"/>
      <c r="F739" s="24" t="n"/>
      <c r="G739" s="10" t="n"/>
      <c r="H739" s="10" t="n"/>
      <c r="I739" s="11">
        <f>IF(AND(A739="",B739=""),"",IF(B739&lt;&gt;"",IFERROR(INDEX(TArea,MATCH(B739,TName,0))&amp;"",D739&amp;""),D739&amp;""))</f>
        <v/>
      </c>
      <c r="J739" s="11">
        <f>IF(AND(A739="",B739=""),"",IF(B739&lt;&gt;"",IFERROR(INDEX(TAsset,MATCH(B739,TName,0))&amp;"",E739&amp;""),E739&amp;""))</f>
        <v/>
      </c>
      <c r="K739" s="28">
        <f>IF(AND(A739="",B739="",C739="",F739=""),"",IF(A739="","Add a date",IF(A739&gt;AsOf,"After as-of date: not counted yet",IF(AND(B739&lt;&gt;"",COUNTIF(TName,B739)=0),"Task not on Tasks sheet",""))))</f>
        <v/>
      </c>
    </row>
    <row r="740">
      <c r="A740" s="6" t="n"/>
      <c r="B740" s="10" t="n"/>
      <c r="C740" s="10" t="n"/>
      <c r="D740" s="10" t="n"/>
      <c r="E740" s="10" t="n"/>
      <c r="F740" s="24" t="n"/>
      <c r="G740" s="10" t="n"/>
      <c r="H740" s="10" t="n"/>
      <c r="I740" s="11">
        <f>IF(AND(A740="",B740=""),"",IF(B740&lt;&gt;"",IFERROR(INDEX(TArea,MATCH(B740,TName,0))&amp;"",D740&amp;""),D740&amp;""))</f>
        <v/>
      </c>
      <c r="J740" s="11">
        <f>IF(AND(A740="",B740=""),"",IF(B740&lt;&gt;"",IFERROR(INDEX(TAsset,MATCH(B740,TName,0))&amp;"",E740&amp;""),E740&amp;""))</f>
        <v/>
      </c>
      <c r="K740" s="28">
        <f>IF(AND(A740="",B740="",C740="",F740=""),"",IF(A740="","Add a date",IF(A740&gt;AsOf,"After as-of date: not counted yet",IF(AND(B740&lt;&gt;"",COUNTIF(TName,B740)=0),"Task not on Tasks sheet",""))))</f>
        <v/>
      </c>
    </row>
    <row r="741">
      <c r="A741" s="6" t="n"/>
      <c r="B741" s="10" t="n"/>
      <c r="C741" s="10" t="n"/>
      <c r="D741" s="10" t="n"/>
      <c r="E741" s="10" t="n"/>
      <c r="F741" s="24" t="n"/>
      <c r="G741" s="10" t="n"/>
      <c r="H741" s="10" t="n"/>
      <c r="I741" s="11">
        <f>IF(AND(A741="",B741=""),"",IF(B741&lt;&gt;"",IFERROR(INDEX(TArea,MATCH(B741,TName,0))&amp;"",D741&amp;""),D741&amp;""))</f>
        <v/>
      </c>
      <c r="J741" s="11">
        <f>IF(AND(A741="",B741=""),"",IF(B741&lt;&gt;"",IFERROR(INDEX(TAsset,MATCH(B741,TName,0))&amp;"",E741&amp;""),E741&amp;""))</f>
        <v/>
      </c>
      <c r="K741" s="28">
        <f>IF(AND(A741="",B741="",C741="",F741=""),"",IF(A741="","Add a date",IF(A741&gt;AsOf,"After as-of date: not counted yet",IF(AND(B741&lt;&gt;"",COUNTIF(TName,B741)=0),"Task not on Tasks sheet",""))))</f>
        <v/>
      </c>
    </row>
    <row r="742">
      <c r="A742" s="6" t="n"/>
      <c r="B742" s="10" t="n"/>
      <c r="C742" s="10" t="n"/>
      <c r="D742" s="10" t="n"/>
      <c r="E742" s="10" t="n"/>
      <c r="F742" s="24" t="n"/>
      <c r="G742" s="10" t="n"/>
      <c r="H742" s="10" t="n"/>
      <c r="I742" s="11">
        <f>IF(AND(A742="",B742=""),"",IF(B742&lt;&gt;"",IFERROR(INDEX(TArea,MATCH(B742,TName,0))&amp;"",D742&amp;""),D742&amp;""))</f>
        <v/>
      </c>
      <c r="J742" s="11">
        <f>IF(AND(A742="",B742=""),"",IF(B742&lt;&gt;"",IFERROR(INDEX(TAsset,MATCH(B742,TName,0))&amp;"",E742&amp;""),E742&amp;""))</f>
        <v/>
      </c>
      <c r="K742" s="28">
        <f>IF(AND(A742="",B742="",C742="",F742=""),"",IF(A742="","Add a date",IF(A742&gt;AsOf,"After as-of date: not counted yet",IF(AND(B742&lt;&gt;"",COUNTIF(TName,B742)=0),"Task not on Tasks sheet",""))))</f>
        <v/>
      </c>
    </row>
    <row r="743">
      <c r="A743" s="6" t="n"/>
      <c r="B743" s="10" t="n"/>
      <c r="C743" s="10" t="n"/>
      <c r="D743" s="10" t="n"/>
      <c r="E743" s="10" t="n"/>
      <c r="F743" s="24" t="n"/>
      <c r="G743" s="10" t="n"/>
      <c r="H743" s="10" t="n"/>
      <c r="I743" s="11">
        <f>IF(AND(A743="",B743=""),"",IF(B743&lt;&gt;"",IFERROR(INDEX(TArea,MATCH(B743,TName,0))&amp;"",D743&amp;""),D743&amp;""))</f>
        <v/>
      </c>
      <c r="J743" s="11">
        <f>IF(AND(A743="",B743=""),"",IF(B743&lt;&gt;"",IFERROR(INDEX(TAsset,MATCH(B743,TName,0))&amp;"",E743&amp;""),E743&amp;""))</f>
        <v/>
      </c>
      <c r="K743" s="28">
        <f>IF(AND(A743="",B743="",C743="",F743=""),"",IF(A743="","Add a date",IF(A743&gt;AsOf,"After as-of date: not counted yet",IF(AND(B743&lt;&gt;"",COUNTIF(TName,B743)=0),"Task not on Tasks sheet",""))))</f>
        <v/>
      </c>
    </row>
    <row r="744">
      <c r="A744" s="6" t="n"/>
      <c r="B744" s="10" t="n"/>
      <c r="C744" s="10" t="n"/>
      <c r="D744" s="10" t="n"/>
      <c r="E744" s="10" t="n"/>
      <c r="F744" s="24" t="n"/>
      <c r="G744" s="10" t="n"/>
      <c r="H744" s="10" t="n"/>
      <c r="I744" s="11">
        <f>IF(AND(A744="",B744=""),"",IF(B744&lt;&gt;"",IFERROR(INDEX(TArea,MATCH(B744,TName,0))&amp;"",D744&amp;""),D744&amp;""))</f>
        <v/>
      </c>
      <c r="J744" s="11">
        <f>IF(AND(A744="",B744=""),"",IF(B744&lt;&gt;"",IFERROR(INDEX(TAsset,MATCH(B744,TName,0))&amp;"",E744&amp;""),E744&amp;""))</f>
        <v/>
      </c>
      <c r="K744" s="28">
        <f>IF(AND(A744="",B744="",C744="",F744=""),"",IF(A744="","Add a date",IF(A744&gt;AsOf,"After as-of date: not counted yet",IF(AND(B744&lt;&gt;"",COUNTIF(TName,B744)=0),"Task not on Tasks sheet",""))))</f>
        <v/>
      </c>
    </row>
    <row r="745">
      <c r="A745" s="6" t="n"/>
      <c r="B745" s="10" t="n"/>
      <c r="C745" s="10" t="n"/>
      <c r="D745" s="10" t="n"/>
      <c r="E745" s="10" t="n"/>
      <c r="F745" s="24" t="n"/>
      <c r="G745" s="10" t="n"/>
      <c r="H745" s="10" t="n"/>
      <c r="I745" s="11">
        <f>IF(AND(A745="",B745=""),"",IF(B745&lt;&gt;"",IFERROR(INDEX(TArea,MATCH(B745,TName,0))&amp;"",D745&amp;""),D745&amp;""))</f>
        <v/>
      </c>
      <c r="J745" s="11">
        <f>IF(AND(A745="",B745=""),"",IF(B745&lt;&gt;"",IFERROR(INDEX(TAsset,MATCH(B745,TName,0))&amp;"",E745&amp;""),E745&amp;""))</f>
        <v/>
      </c>
      <c r="K745" s="28">
        <f>IF(AND(A745="",B745="",C745="",F745=""),"",IF(A745="","Add a date",IF(A745&gt;AsOf,"After as-of date: not counted yet",IF(AND(B745&lt;&gt;"",COUNTIF(TName,B745)=0),"Task not on Tasks sheet",""))))</f>
        <v/>
      </c>
    </row>
    <row r="746">
      <c r="A746" s="6" t="n"/>
      <c r="B746" s="10" t="n"/>
      <c r="C746" s="10" t="n"/>
      <c r="D746" s="10" t="n"/>
      <c r="E746" s="10" t="n"/>
      <c r="F746" s="24" t="n"/>
      <c r="G746" s="10" t="n"/>
      <c r="H746" s="10" t="n"/>
      <c r="I746" s="11">
        <f>IF(AND(A746="",B746=""),"",IF(B746&lt;&gt;"",IFERROR(INDEX(TArea,MATCH(B746,TName,0))&amp;"",D746&amp;""),D746&amp;""))</f>
        <v/>
      </c>
      <c r="J746" s="11">
        <f>IF(AND(A746="",B746=""),"",IF(B746&lt;&gt;"",IFERROR(INDEX(TAsset,MATCH(B746,TName,0))&amp;"",E746&amp;""),E746&amp;""))</f>
        <v/>
      </c>
      <c r="K746" s="28">
        <f>IF(AND(A746="",B746="",C746="",F746=""),"",IF(A746="","Add a date",IF(A746&gt;AsOf,"After as-of date: not counted yet",IF(AND(B746&lt;&gt;"",COUNTIF(TName,B746)=0),"Task not on Tasks sheet",""))))</f>
        <v/>
      </c>
    </row>
    <row r="747">
      <c r="A747" s="6" t="n"/>
      <c r="B747" s="10" t="n"/>
      <c r="C747" s="10" t="n"/>
      <c r="D747" s="10" t="n"/>
      <c r="E747" s="10" t="n"/>
      <c r="F747" s="24" t="n"/>
      <c r="G747" s="10" t="n"/>
      <c r="H747" s="10" t="n"/>
      <c r="I747" s="11">
        <f>IF(AND(A747="",B747=""),"",IF(B747&lt;&gt;"",IFERROR(INDEX(TArea,MATCH(B747,TName,0))&amp;"",D747&amp;""),D747&amp;""))</f>
        <v/>
      </c>
      <c r="J747" s="11">
        <f>IF(AND(A747="",B747=""),"",IF(B747&lt;&gt;"",IFERROR(INDEX(TAsset,MATCH(B747,TName,0))&amp;"",E747&amp;""),E747&amp;""))</f>
        <v/>
      </c>
      <c r="K747" s="28">
        <f>IF(AND(A747="",B747="",C747="",F747=""),"",IF(A747="","Add a date",IF(A747&gt;AsOf,"After as-of date: not counted yet",IF(AND(B747&lt;&gt;"",COUNTIF(TName,B747)=0),"Task not on Tasks sheet",""))))</f>
        <v/>
      </c>
    </row>
    <row r="748">
      <c r="A748" s="6" t="n"/>
      <c r="B748" s="10" t="n"/>
      <c r="C748" s="10" t="n"/>
      <c r="D748" s="10" t="n"/>
      <c r="E748" s="10" t="n"/>
      <c r="F748" s="24" t="n"/>
      <c r="G748" s="10" t="n"/>
      <c r="H748" s="10" t="n"/>
      <c r="I748" s="11">
        <f>IF(AND(A748="",B748=""),"",IF(B748&lt;&gt;"",IFERROR(INDEX(TArea,MATCH(B748,TName,0))&amp;"",D748&amp;""),D748&amp;""))</f>
        <v/>
      </c>
      <c r="J748" s="11">
        <f>IF(AND(A748="",B748=""),"",IF(B748&lt;&gt;"",IFERROR(INDEX(TAsset,MATCH(B748,TName,0))&amp;"",E748&amp;""),E748&amp;""))</f>
        <v/>
      </c>
      <c r="K748" s="28">
        <f>IF(AND(A748="",B748="",C748="",F748=""),"",IF(A748="","Add a date",IF(A748&gt;AsOf,"After as-of date: not counted yet",IF(AND(B748&lt;&gt;"",COUNTIF(TName,B748)=0),"Task not on Tasks sheet",""))))</f>
        <v/>
      </c>
    </row>
    <row r="749">
      <c r="A749" s="6" t="n"/>
      <c r="B749" s="10" t="n"/>
      <c r="C749" s="10" t="n"/>
      <c r="D749" s="10" t="n"/>
      <c r="E749" s="10" t="n"/>
      <c r="F749" s="24" t="n"/>
      <c r="G749" s="10" t="n"/>
      <c r="H749" s="10" t="n"/>
      <c r="I749" s="11">
        <f>IF(AND(A749="",B749=""),"",IF(B749&lt;&gt;"",IFERROR(INDEX(TArea,MATCH(B749,TName,0))&amp;"",D749&amp;""),D749&amp;""))</f>
        <v/>
      </c>
      <c r="J749" s="11">
        <f>IF(AND(A749="",B749=""),"",IF(B749&lt;&gt;"",IFERROR(INDEX(TAsset,MATCH(B749,TName,0))&amp;"",E749&amp;""),E749&amp;""))</f>
        <v/>
      </c>
      <c r="K749" s="28">
        <f>IF(AND(A749="",B749="",C749="",F749=""),"",IF(A749="","Add a date",IF(A749&gt;AsOf,"After as-of date: not counted yet",IF(AND(B749&lt;&gt;"",COUNTIF(TName,B749)=0),"Task not on Tasks sheet",""))))</f>
        <v/>
      </c>
    </row>
    <row r="750">
      <c r="A750" s="6" t="n"/>
      <c r="B750" s="10" t="n"/>
      <c r="C750" s="10" t="n"/>
      <c r="D750" s="10" t="n"/>
      <c r="E750" s="10" t="n"/>
      <c r="F750" s="24" t="n"/>
      <c r="G750" s="10" t="n"/>
      <c r="H750" s="10" t="n"/>
      <c r="I750" s="11">
        <f>IF(AND(A750="",B750=""),"",IF(B750&lt;&gt;"",IFERROR(INDEX(TArea,MATCH(B750,TName,0))&amp;"",D750&amp;""),D750&amp;""))</f>
        <v/>
      </c>
      <c r="J750" s="11">
        <f>IF(AND(A750="",B750=""),"",IF(B750&lt;&gt;"",IFERROR(INDEX(TAsset,MATCH(B750,TName,0))&amp;"",E750&amp;""),E750&amp;""))</f>
        <v/>
      </c>
      <c r="K750" s="28">
        <f>IF(AND(A750="",B750="",C750="",F750=""),"",IF(A750="","Add a date",IF(A750&gt;AsOf,"After as-of date: not counted yet",IF(AND(B750&lt;&gt;"",COUNTIF(TName,B750)=0),"Task not on Tasks sheet",""))))</f>
        <v/>
      </c>
    </row>
    <row r="751">
      <c r="A751" s="6" t="n"/>
      <c r="B751" s="10" t="n"/>
      <c r="C751" s="10" t="n"/>
      <c r="D751" s="10" t="n"/>
      <c r="E751" s="10" t="n"/>
      <c r="F751" s="24" t="n"/>
      <c r="G751" s="10" t="n"/>
      <c r="H751" s="10" t="n"/>
      <c r="I751" s="11">
        <f>IF(AND(A751="",B751=""),"",IF(B751&lt;&gt;"",IFERROR(INDEX(TArea,MATCH(B751,TName,0))&amp;"",D751&amp;""),D751&amp;""))</f>
        <v/>
      </c>
      <c r="J751" s="11">
        <f>IF(AND(A751="",B751=""),"",IF(B751&lt;&gt;"",IFERROR(INDEX(TAsset,MATCH(B751,TName,0))&amp;"",E751&amp;""),E751&amp;""))</f>
        <v/>
      </c>
      <c r="K751" s="28">
        <f>IF(AND(A751="",B751="",C751="",F751=""),"",IF(A751="","Add a date",IF(A751&gt;AsOf,"After as-of date: not counted yet",IF(AND(B751&lt;&gt;"",COUNTIF(TName,B751)=0),"Task not on Tasks sheet",""))))</f>
        <v/>
      </c>
    </row>
    <row r="752">
      <c r="A752" s="6" t="n"/>
      <c r="B752" s="10" t="n"/>
      <c r="C752" s="10" t="n"/>
      <c r="D752" s="10" t="n"/>
      <c r="E752" s="10" t="n"/>
      <c r="F752" s="24" t="n"/>
      <c r="G752" s="10" t="n"/>
      <c r="H752" s="10" t="n"/>
      <c r="I752" s="11">
        <f>IF(AND(A752="",B752=""),"",IF(B752&lt;&gt;"",IFERROR(INDEX(TArea,MATCH(B752,TName,0))&amp;"",D752&amp;""),D752&amp;""))</f>
        <v/>
      </c>
      <c r="J752" s="11">
        <f>IF(AND(A752="",B752=""),"",IF(B752&lt;&gt;"",IFERROR(INDEX(TAsset,MATCH(B752,TName,0))&amp;"",E752&amp;""),E752&amp;""))</f>
        <v/>
      </c>
      <c r="K752" s="28">
        <f>IF(AND(A752="",B752="",C752="",F752=""),"",IF(A752="","Add a date",IF(A752&gt;AsOf,"After as-of date: not counted yet",IF(AND(B752&lt;&gt;"",COUNTIF(TName,B752)=0),"Task not on Tasks sheet",""))))</f>
        <v/>
      </c>
    </row>
    <row r="753">
      <c r="A753" s="6" t="n"/>
      <c r="B753" s="10" t="n"/>
      <c r="C753" s="10" t="n"/>
      <c r="D753" s="10" t="n"/>
      <c r="E753" s="10" t="n"/>
      <c r="F753" s="24" t="n"/>
      <c r="G753" s="10" t="n"/>
      <c r="H753" s="10" t="n"/>
      <c r="I753" s="11">
        <f>IF(AND(A753="",B753=""),"",IF(B753&lt;&gt;"",IFERROR(INDEX(TArea,MATCH(B753,TName,0))&amp;"",D753&amp;""),D753&amp;""))</f>
        <v/>
      </c>
      <c r="J753" s="11">
        <f>IF(AND(A753="",B753=""),"",IF(B753&lt;&gt;"",IFERROR(INDEX(TAsset,MATCH(B753,TName,0))&amp;"",E753&amp;""),E753&amp;""))</f>
        <v/>
      </c>
      <c r="K753" s="28">
        <f>IF(AND(A753="",B753="",C753="",F753=""),"",IF(A753="","Add a date",IF(A753&gt;AsOf,"After as-of date: not counted yet",IF(AND(B753&lt;&gt;"",COUNTIF(TName,B753)=0),"Task not on Tasks sheet",""))))</f>
        <v/>
      </c>
    </row>
    <row r="754">
      <c r="A754" s="6" t="n"/>
      <c r="B754" s="10" t="n"/>
      <c r="C754" s="10" t="n"/>
      <c r="D754" s="10" t="n"/>
      <c r="E754" s="10" t="n"/>
      <c r="F754" s="24" t="n"/>
      <c r="G754" s="10" t="n"/>
      <c r="H754" s="10" t="n"/>
      <c r="I754" s="11">
        <f>IF(AND(A754="",B754=""),"",IF(B754&lt;&gt;"",IFERROR(INDEX(TArea,MATCH(B754,TName,0))&amp;"",D754&amp;""),D754&amp;""))</f>
        <v/>
      </c>
      <c r="J754" s="11">
        <f>IF(AND(A754="",B754=""),"",IF(B754&lt;&gt;"",IFERROR(INDEX(TAsset,MATCH(B754,TName,0))&amp;"",E754&amp;""),E754&amp;""))</f>
        <v/>
      </c>
      <c r="K754" s="28">
        <f>IF(AND(A754="",B754="",C754="",F754=""),"",IF(A754="","Add a date",IF(A754&gt;AsOf,"After as-of date: not counted yet",IF(AND(B754&lt;&gt;"",COUNTIF(TName,B754)=0),"Task not on Tasks sheet",""))))</f>
        <v/>
      </c>
    </row>
    <row r="755">
      <c r="A755" s="6" t="n"/>
      <c r="B755" s="10" t="n"/>
      <c r="C755" s="10" t="n"/>
      <c r="D755" s="10" t="n"/>
      <c r="E755" s="10" t="n"/>
      <c r="F755" s="24" t="n"/>
      <c r="G755" s="10" t="n"/>
      <c r="H755" s="10" t="n"/>
      <c r="I755" s="11">
        <f>IF(AND(A755="",B755=""),"",IF(B755&lt;&gt;"",IFERROR(INDEX(TArea,MATCH(B755,TName,0))&amp;"",D755&amp;""),D755&amp;""))</f>
        <v/>
      </c>
      <c r="J755" s="11">
        <f>IF(AND(A755="",B755=""),"",IF(B755&lt;&gt;"",IFERROR(INDEX(TAsset,MATCH(B755,TName,0))&amp;"",E755&amp;""),E755&amp;""))</f>
        <v/>
      </c>
      <c r="K755" s="28">
        <f>IF(AND(A755="",B755="",C755="",F755=""),"",IF(A755="","Add a date",IF(A755&gt;AsOf,"After as-of date: not counted yet",IF(AND(B755&lt;&gt;"",COUNTIF(TName,B755)=0),"Task not on Tasks sheet",""))))</f>
        <v/>
      </c>
    </row>
    <row r="756">
      <c r="A756" s="6" t="n"/>
      <c r="B756" s="10" t="n"/>
      <c r="C756" s="10" t="n"/>
      <c r="D756" s="10" t="n"/>
      <c r="E756" s="10" t="n"/>
      <c r="F756" s="24" t="n"/>
      <c r="G756" s="10" t="n"/>
      <c r="H756" s="10" t="n"/>
      <c r="I756" s="11">
        <f>IF(AND(A756="",B756=""),"",IF(B756&lt;&gt;"",IFERROR(INDEX(TArea,MATCH(B756,TName,0))&amp;"",D756&amp;""),D756&amp;""))</f>
        <v/>
      </c>
      <c r="J756" s="11">
        <f>IF(AND(A756="",B756=""),"",IF(B756&lt;&gt;"",IFERROR(INDEX(TAsset,MATCH(B756,TName,0))&amp;"",E756&amp;""),E756&amp;""))</f>
        <v/>
      </c>
      <c r="K756" s="28">
        <f>IF(AND(A756="",B756="",C756="",F756=""),"",IF(A756="","Add a date",IF(A756&gt;AsOf,"After as-of date: not counted yet",IF(AND(B756&lt;&gt;"",COUNTIF(TName,B756)=0),"Task not on Tasks sheet",""))))</f>
        <v/>
      </c>
    </row>
    <row r="757">
      <c r="A757" s="6" t="n"/>
      <c r="B757" s="10" t="n"/>
      <c r="C757" s="10" t="n"/>
      <c r="D757" s="10" t="n"/>
      <c r="E757" s="10" t="n"/>
      <c r="F757" s="24" t="n"/>
      <c r="G757" s="10" t="n"/>
      <c r="H757" s="10" t="n"/>
      <c r="I757" s="11">
        <f>IF(AND(A757="",B757=""),"",IF(B757&lt;&gt;"",IFERROR(INDEX(TArea,MATCH(B757,TName,0))&amp;"",D757&amp;""),D757&amp;""))</f>
        <v/>
      </c>
      <c r="J757" s="11">
        <f>IF(AND(A757="",B757=""),"",IF(B757&lt;&gt;"",IFERROR(INDEX(TAsset,MATCH(B757,TName,0))&amp;"",E757&amp;""),E757&amp;""))</f>
        <v/>
      </c>
      <c r="K757" s="28">
        <f>IF(AND(A757="",B757="",C757="",F757=""),"",IF(A757="","Add a date",IF(A757&gt;AsOf,"After as-of date: not counted yet",IF(AND(B757&lt;&gt;"",COUNTIF(TName,B757)=0),"Task not on Tasks sheet",""))))</f>
        <v/>
      </c>
    </row>
    <row r="758">
      <c r="A758" s="6" t="n"/>
      <c r="B758" s="10" t="n"/>
      <c r="C758" s="10" t="n"/>
      <c r="D758" s="10" t="n"/>
      <c r="E758" s="10" t="n"/>
      <c r="F758" s="24" t="n"/>
      <c r="G758" s="10" t="n"/>
      <c r="H758" s="10" t="n"/>
      <c r="I758" s="11">
        <f>IF(AND(A758="",B758=""),"",IF(B758&lt;&gt;"",IFERROR(INDEX(TArea,MATCH(B758,TName,0))&amp;"",D758&amp;""),D758&amp;""))</f>
        <v/>
      </c>
      <c r="J758" s="11">
        <f>IF(AND(A758="",B758=""),"",IF(B758&lt;&gt;"",IFERROR(INDEX(TAsset,MATCH(B758,TName,0))&amp;"",E758&amp;""),E758&amp;""))</f>
        <v/>
      </c>
      <c r="K758" s="28">
        <f>IF(AND(A758="",B758="",C758="",F758=""),"",IF(A758="","Add a date",IF(A758&gt;AsOf,"After as-of date: not counted yet",IF(AND(B758&lt;&gt;"",COUNTIF(TName,B758)=0),"Task not on Tasks sheet",""))))</f>
        <v/>
      </c>
    </row>
    <row r="759">
      <c r="A759" s="6" t="n"/>
      <c r="B759" s="10" t="n"/>
      <c r="C759" s="10" t="n"/>
      <c r="D759" s="10" t="n"/>
      <c r="E759" s="10" t="n"/>
      <c r="F759" s="24" t="n"/>
      <c r="G759" s="10" t="n"/>
      <c r="H759" s="10" t="n"/>
      <c r="I759" s="11">
        <f>IF(AND(A759="",B759=""),"",IF(B759&lt;&gt;"",IFERROR(INDEX(TArea,MATCH(B759,TName,0))&amp;"",D759&amp;""),D759&amp;""))</f>
        <v/>
      </c>
      <c r="J759" s="11">
        <f>IF(AND(A759="",B759=""),"",IF(B759&lt;&gt;"",IFERROR(INDEX(TAsset,MATCH(B759,TName,0))&amp;"",E759&amp;""),E759&amp;""))</f>
        <v/>
      </c>
      <c r="K759" s="28">
        <f>IF(AND(A759="",B759="",C759="",F759=""),"",IF(A759="","Add a date",IF(A759&gt;AsOf,"After as-of date: not counted yet",IF(AND(B759&lt;&gt;"",COUNTIF(TName,B759)=0),"Task not on Tasks sheet",""))))</f>
        <v/>
      </c>
    </row>
    <row r="760">
      <c r="A760" s="6" t="n"/>
      <c r="B760" s="10" t="n"/>
      <c r="C760" s="10" t="n"/>
      <c r="D760" s="10" t="n"/>
      <c r="E760" s="10" t="n"/>
      <c r="F760" s="24" t="n"/>
      <c r="G760" s="10" t="n"/>
      <c r="H760" s="10" t="n"/>
      <c r="I760" s="11">
        <f>IF(AND(A760="",B760=""),"",IF(B760&lt;&gt;"",IFERROR(INDEX(TArea,MATCH(B760,TName,0))&amp;"",D760&amp;""),D760&amp;""))</f>
        <v/>
      </c>
      <c r="J760" s="11">
        <f>IF(AND(A760="",B760=""),"",IF(B760&lt;&gt;"",IFERROR(INDEX(TAsset,MATCH(B760,TName,0))&amp;"",E760&amp;""),E760&amp;""))</f>
        <v/>
      </c>
      <c r="K760" s="28">
        <f>IF(AND(A760="",B760="",C760="",F760=""),"",IF(A760="","Add a date",IF(A760&gt;AsOf,"After as-of date: not counted yet",IF(AND(B760&lt;&gt;"",COUNTIF(TName,B760)=0),"Task not on Tasks sheet",""))))</f>
        <v/>
      </c>
    </row>
    <row r="761">
      <c r="A761" s="6" t="n"/>
      <c r="B761" s="10" t="n"/>
      <c r="C761" s="10" t="n"/>
      <c r="D761" s="10" t="n"/>
      <c r="E761" s="10" t="n"/>
      <c r="F761" s="24" t="n"/>
      <c r="G761" s="10" t="n"/>
      <c r="H761" s="10" t="n"/>
      <c r="I761" s="11">
        <f>IF(AND(A761="",B761=""),"",IF(B761&lt;&gt;"",IFERROR(INDEX(TArea,MATCH(B761,TName,0))&amp;"",D761&amp;""),D761&amp;""))</f>
        <v/>
      </c>
      <c r="J761" s="11">
        <f>IF(AND(A761="",B761=""),"",IF(B761&lt;&gt;"",IFERROR(INDEX(TAsset,MATCH(B761,TName,0))&amp;"",E761&amp;""),E761&amp;""))</f>
        <v/>
      </c>
      <c r="K761" s="28">
        <f>IF(AND(A761="",B761="",C761="",F761=""),"",IF(A761="","Add a date",IF(A761&gt;AsOf,"After as-of date: not counted yet",IF(AND(B761&lt;&gt;"",COUNTIF(TName,B761)=0),"Task not on Tasks sheet",""))))</f>
        <v/>
      </c>
    </row>
    <row r="762">
      <c r="A762" s="6" t="n"/>
      <c r="B762" s="10" t="n"/>
      <c r="C762" s="10" t="n"/>
      <c r="D762" s="10" t="n"/>
      <c r="E762" s="10" t="n"/>
      <c r="F762" s="24" t="n"/>
      <c r="G762" s="10" t="n"/>
      <c r="H762" s="10" t="n"/>
      <c r="I762" s="11">
        <f>IF(AND(A762="",B762=""),"",IF(B762&lt;&gt;"",IFERROR(INDEX(TArea,MATCH(B762,TName,0))&amp;"",D762&amp;""),D762&amp;""))</f>
        <v/>
      </c>
      <c r="J762" s="11">
        <f>IF(AND(A762="",B762=""),"",IF(B762&lt;&gt;"",IFERROR(INDEX(TAsset,MATCH(B762,TName,0))&amp;"",E762&amp;""),E762&amp;""))</f>
        <v/>
      </c>
      <c r="K762" s="28">
        <f>IF(AND(A762="",B762="",C762="",F762=""),"",IF(A762="","Add a date",IF(A762&gt;AsOf,"After as-of date: not counted yet",IF(AND(B762&lt;&gt;"",COUNTIF(TName,B762)=0),"Task not on Tasks sheet",""))))</f>
        <v/>
      </c>
    </row>
    <row r="763">
      <c r="A763" s="6" t="n"/>
      <c r="B763" s="10" t="n"/>
      <c r="C763" s="10" t="n"/>
      <c r="D763" s="10" t="n"/>
      <c r="E763" s="10" t="n"/>
      <c r="F763" s="24" t="n"/>
      <c r="G763" s="10" t="n"/>
      <c r="H763" s="10" t="n"/>
      <c r="I763" s="11">
        <f>IF(AND(A763="",B763=""),"",IF(B763&lt;&gt;"",IFERROR(INDEX(TArea,MATCH(B763,TName,0))&amp;"",D763&amp;""),D763&amp;""))</f>
        <v/>
      </c>
      <c r="J763" s="11">
        <f>IF(AND(A763="",B763=""),"",IF(B763&lt;&gt;"",IFERROR(INDEX(TAsset,MATCH(B763,TName,0))&amp;"",E763&amp;""),E763&amp;""))</f>
        <v/>
      </c>
      <c r="K763" s="28">
        <f>IF(AND(A763="",B763="",C763="",F763=""),"",IF(A763="","Add a date",IF(A763&gt;AsOf,"After as-of date: not counted yet",IF(AND(B763&lt;&gt;"",COUNTIF(TName,B763)=0),"Task not on Tasks sheet",""))))</f>
        <v/>
      </c>
    </row>
    <row r="764">
      <c r="A764" s="6" t="n"/>
      <c r="B764" s="10" t="n"/>
      <c r="C764" s="10" t="n"/>
      <c r="D764" s="10" t="n"/>
      <c r="E764" s="10" t="n"/>
      <c r="F764" s="24" t="n"/>
      <c r="G764" s="10" t="n"/>
      <c r="H764" s="10" t="n"/>
      <c r="I764" s="11">
        <f>IF(AND(A764="",B764=""),"",IF(B764&lt;&gt;"",IFERROR(INDEX(TArea,MATCH(B764,TName,0))&amp;"",D764&amp;""),D764&amp;""))</f>
        <v/>
      </c>
      <c r="J764" s="11">
        <f>IF(AND(A764="",B764=""),"",IF(B764&lt;&gt;"",IFERROR(INDEX(TAsset,MATCH(B764,TName,0))&amp;"",E764&amp;""),E764&amp;""))</f>
        <v/>
      </c>
      <c r="K764" s="28">
        <f>IF(AND(A764="",B764="",C764="",F764=""),"",IF(A764="","Add a date",IF(A764&gt;AsOf,"After as-of date: not counted yet",IF(AND(B764&lt;&gt;"",COUNTIF(TName,B764)=0),"Task not on Tasks sheet",""))))</f>
        <v/>
      </c>
    </row>
    <row r="765">
      <c r="A765" s="6" t="n"/>
      <c r="B765" s="10" t="n"/>
      <c r="C765" s="10" t="n"/>
      <c r="D765" s="10" t="n"/>
      <c r="E765" s="10" t="n"/>
      <c r="F765" s="24" t="n"/>
      <c r="G765" s="10" t="n"/>
      <c r="H765" s="10" t="n"/>
      <c r="I765" s="11">
        <f>IF(AND(A765="",B765=""),"",IF(B765&lt;&gt;"",IFERROR(INDEX(TArea,MATCH(B765,TName,0))&amp;"",D765&amp;""),D765&amp;""))</f>
        <v/>
      </c>
      <c r="J765" s="11">
        <f>IF(AND(A765="",B765=""),"",IF(B765&lt;&gt;"",IFERROR(INDEX(TAsset,MATCH(B765,TName,0))&amp;"",E765&amp;""),E765&amp;""))</f>
        <v/>
      </c>
      <c r="K765" s="28">
        <f>IF(AND(A765="",B765="",C765="",F765=""),"",IF(A765="","Add a date",IF(A765&gt;AsOf,"After as-of date: not counted yet",IF(AND(B765&lt;&gt;"",COUNTIF(TName,B765)=0),"Task not on Tasks sheet",""))))</f>
        <v/>
      </c>
    </row>
    <row r="766">
      <c r="A766" s="6" t="n"/>
      <c r="B766" s="10" t="n"/>
      <c r="C766" s="10" t="n"/>
      <c r="D766" s="10" t="n"/>
      <c r="E766" s="10" t="n"/>
      <c r="F766" s="24" t="n"/>
      <c r="G766" s="10" t="n"/>
      <c r="H766" s="10" t="n"/>
      <c r="I766" s="11">
        <f>IF(AND(A766="",B766=""),"",IF(B766&lt;&gt;"",IFERROR(INDEX(TArea,MATCH(B766,TName,0))&amp;"",D766&amp;""),D766&amp;""))</f>
        <v/>
      </c>
      <c r="J766" s="11">
        <f>IF(AND(A766="",B766=""),"",IF(B766&lt;&gt;"",IFERROR(INDEX(TAsset,MATCH(B766,TName,0))&amp;"",E766&amp;""),E766&amp;""))</f>
        <v/>
      </c>
      <c r="K766" s="28">
        <f>IF(AND(A766="",B766="",C766="",F766=""),"",IF(A766="","Add a date",IF(A766&gt;AsOf,"After as-of date: not counted yet",IF(AND(B766&lt;&gt;"",COUNTIF(TName,B766)=0),"Task not on Tasks sheet",""))))</f>
        <v/>
      </c>
    </row>
    <row r="767">
      <c r="A767" s="6" t="n"/>
      <c r="B767" s="10" t="n"/>
      <c r="C767" s="10" t="n"/>
      <c r="D767" s="10" t="n"/>
      <c r="E767" s="10" t="n"/>
      <c r="F767" s="24" t="n"/>
      <c r="G767" s="10" t="n"/>
      <c r="H767" s="10" t="n"/>
      <c r="I767" s="11">
        <f>IF(AND(A767="",B767=""),"",IF(B767&lt;&gt;"",IFERROR(INDEX(TArea,MATCH(B767,TName,0))&amp;"",D767&amp;""),D767&amp;""))</f>
        <v/>
      </c>
      <c r="J767" s="11">
        <f>IF(AND(A767="",B767=""),"",IF(B767&lt;&gt;"",IFERROR(INDEX(TAsset,MATCH(B767,TName,0))&amp;"",E767&amp;""),E767&amp;""))</f>
        <v/>
      </c>
      <c r="K767" s="28">
        <f>IF(AND(A767="",B767="",C767="",F767=""),"",IF(A767="","Add a date",IF(A767&gt;AsOf,"After as-of date: not counted yet",IF(AND(B767&lt;&gt;"",COUNTIF(TName,B767)=0),"Task not on Tasks sheet",""))))</f>
        <v/>
      </c>
    </row>
    <row r="768">
      <c r="A768" s="6" t="n"/>
      <c r="B768" s="10" t="n"/>
      <c r="C768" s="10" t="n"/>
      <c r="D768" s="10" t="n"/>
      <c r="E768" s="10" t="n"/>
      <c r="F768" s="24" t="n"/>
      <c r="G768" s="10" t="n"/>
      <c r="H768" s="10" t="n"/>
      <c r="I768" s="11">
        <f>IF(AND(A768="",B768=""),"",IF(B768&lt;&gt;"",IFERROR(INDEX(TArea,MATCH(B768,TName,0))&amp;"",D768&amp;""),D768&amp;""))</f>
        <v/>
      </c>
      <c r="J768" s="11">
        <f>IF(AND(A768="",B768=""),"",IF(B768&lt;&gt;"",IFERROR(INDEX(TAsset,MATCH(B768,TName,0))&amp;"",E768&amp;""),E768&amp;""))</f>
        <v/>
      </c>
      <c r="K768" s="28">
        <f>IF(AND(A768="",B768="",C768="",F768=""),"",IF(A768="","Add a date",IF(A768&gt;AsOf,"After as-of date: not counted yet",IF(AND(B768&lt;&gt;"",COUNTIF(TName,B768)=0),"Task not on Tasks sheet",""))))</f>
        <v/>
      </c>
    </row>
    <row r="769">
      <c r="A769" s="6" t="n"/>
      <c r="B769" s="10" t="n"/>
      <c r="C769" s="10" t="n"/>
      <c r="D769" s="10" t="n"/>
      <c r="E769" s="10" t="n"/>
      <c r="F769" s="24" t="n"/>
      <c r="G769" s="10" t="n"/>
      <c r="H769" s="10" t="n"/>
      <c r="I769" s="11">
        <f>IF(AND(A769="",B769=""),"",IF(B769&lt;&gt;"",IFERROR(INDEX(TArea,MATCH(B769,TName,0))&amp;"",D769&amp;""),D769&amp;""))</f>
        <v/>
      </c>
      <c r="J769" s="11">
        <f>IF(AND(A769="",B769=""),"",IF(B769&lt;&gt;"",IFERROR(INDEX(TAsset,MATCH(B769,TName,0))&amp;"",E769&amp;""),E769&amp;""))</f>
        <v/>
      </c>
      <c r="K769" s="28">
        <f>IF(AND(A769="",B769="",C769="",F769=""),"",IF(A769="","Add a date",IF(A769&gt;AsOf,"After as-of date: not counted yet",IF(AND(B769&lt;&gt;"",COUNTIF(TName,B769)=0),"Task not on Tasks sheet",""))))</f>
        <v/>
      </c>
    </row>
    <row r="770">
      <c r="A770" s="6" t="n"/>
      <c r="B770" s="10" t="n"/>
      <c r="C770" s="10" t="n"/>
      <c r="D770" s="10" t="n"/>
      <c r="E770" s="10" t="n"/>
      <c r="F770" s="24" t="n"/>
      <c r="G770" s="10" t="n"/>
      <c r="H770" s="10" t="n"/>
      <c r="I770" s="11">
        <f>IF(AND(A770="",B770=""),"",IF(B770&lt;&gt;"",IFERROR(INDEX(TArea,MATCH(B770,TName,0))&amp;"",D770&amp;""),D770&amp;""))</f>
        <v/>
      </c>
      <c r="J770" s="11">
        <f>IF(AND(A770="",B770=""),"",IF(B770&lt;&gt;"",IFERROR(INDEX(TAsset,MATCH(B770,TName,0))&amp;"",E770&amp;""),E770&amp;""))</f>
        <v/>
      </c>
      <c r="K770" s="28">
        <f>IF(AND(A770="",B770="",C770="",F770=""),"",IF(A770="","Add a date",IF(A770&gt;AsOf,"After as-of date: not counted yet",IF(AND(B770&lt;&gt;"",COUNTIF(TName,B770)=0),"Task not on Tasks sheet",""))))</f>
        <v/>
      </c>
    </row>
    <row r="771">
      <c r="A771" s="6" t="n"/>
      <c r="B771" s="10" t="n"/>
      <c r="C771" s="10" t="n"/>
      <c r="D771" s="10" t="n"/>
      <c r="E771" s="10" t="n"/>
      <c r="F771" s="24" t="n"/>
      <c r="G771" s="10" t="n"/>
      <c r="H771" s="10" t="n"/>
      <c r="I771" s="11">
        <f>IF(AND(A771="",B771=""),"",IF(B771&lt;&gt;"",IFERROR(INDEX(TArea,MATCH(B771,TName,0))&amp;"",D771&amp;""),D771&amp;""))</f>
        <v/>
      </c>
      <c r="J771" s="11">
        <f>IF(AND(A771="",B771=""),"",IF(B771&lt;&gt;"",IFERROR(INDEX(TAsset,MATCH(B771,TName,0))&amp;"",E771&amp;""),E771&amp;""))</f>
        <v/>
      </c>
      <c r="K771" s="28">
        <f>IF(AND(A771="",B771="",C771="",F771=""),"",IF(A771="","Add a date",IF(A771&gt;AsOf,"After as-of date: not counted yet",IF(AND(B771&lt;&gt;"",COUNTIF(TName,B771)=0),"Task not on Tasks sheet",""))))</f>
        <v/>
      </c>
    </row>
    <row r="772">
      <c r="A772" s="6" t="n"/>
      <c r="B772" s="10" t="n"/>
      <c r="C772" s="10" t="n"/>
      <c r="D772" s="10" t="n"/>
      <c r="E772" s="10" t="n"/>
      <c r="F772" s="24" t="n"/>
      <c r="G772" s="10" t="n"/>
      <c r="H772" s="10" t="n"/>
      <c r="I772" s="11">
        <f>IF(AND(A772="",B772=""),"",IF(B772&lt;&gt;"",IFERROR(INDEX(TArea,MATCH(B772,TName,0))&amp;"",D772&amp;""),D772&amp;""))</f>
        <v/>
      </c>
      <c r="J772" s="11">
        <f>IF(AND(A772="",B772=""),"",IF(B772&lt;&gt;"",IFERROR(INDEX(TAsset,MATCH(B772,TName,0))&amp;"",E772&amp;""),E772&amp;""))</f>
        <v/>
      </c>
      <c r="K772" s="28">
        <f>IF(AND(A772="",B772="",C772="",F772=""),"",IF(A772="","Add a date",IF(A772&gt;AsOf,"After as-of date: not counted yet",IF(AND(B772&lt;&gt;"",COUNTIF(TName,B772)=0),"Task not on Tasks sheet",""))))</f>
        <v/>
      </c>
    </row>
    <row r="773">
      <c r="A773" s="6" t="n"/>
      <c r="B773" s="10" t="n"/>
      <c r="C773" s="10" t="n"/>
      <c r="D773" s="10" t="n"/>
      <c r="E773" s="10" t="n"/>
      <c r="F773" s="24" t="n"/>
      <c r="G773" s="10" t="n"/>
      <c r="H773" s="10" t="n"/>
      <c r="I773" s="11">
        <f>IF(AND(A773="",B773=""),"",IF(B773&lt;&gt;"",IFERROR(INDEX(TArea,MATCH(B773,TName,0))&amp;"",D773&amp;""),D773&amp;""))</f>
        <v/>
      </c>
      <c r="J773" s="11">
        <f>IF(AND(A773="",B773=""),"",IF(B773&lt;&gt;"",IFERROR(INDEX(TAsset,MATCH(B773,TName,0))&amp;"",E773&amp;""),E773&amp;""))</f>
        <v/>
      </c>
      <c r="K773" s="28">
        <f>IF(AND(A773="",B773="",C773="",F773=""),"",IF(A773="","Add a date",IF(A773&gt;AsOf,"After as-of date: not counted yet",IF(AND(B773&lt;&gt;"",COUNTIF(TName,B773)=0),"Task not on Tasks sheet",""))))</f>
        <v/>
      </c>
    </row>
    <row r="774">
      <c r="A774" s="6" t="n"/>
      <c r="B774" s="10" t="n"/>
      <c r="C774" s="10" t="n"/>
      <c r="D774" s="10" t="n"/>
      <c r="E774" s="10" t="n"/>
      <c r="F774" s="24" t="n"/>
      <c r="G774" s="10" t="n"/>
      <c r="H774" s="10" t="n"/>
      <c r="I774" s="11">
        <f>IF(AND(A774="",B774=""),"",IF(B774&lt;&gt;"",IFERROR(INDEX(TArea,MATCH(B774,TName,0))&amp;"",D774&amp;""),D774&amp;""))</f>
        <v/>
      </c>
      <c r="J774" s="11">
        <f>IF(AND(A774="",B774=""),"",IF(B774&lt;&gt;"",IFERROR(INDEX(TAsset,MATCH(B774,TName,0))&amp;"",E774&amp;""),E774&amp;""))</f>
        <v/>
      </c>
      <c r="K774" s="28">
        <f>IF(AND(A774="",B774="",C774="",F774=""),"",IF(A774="","Add a date",IF(A774&gt;AsOf,"After as-of date: not counted yet",IF(AND(B774&lt;&gt;"",COUNTIF(TName,B774)=0),"Task not on Tasks sheet",""))))</f>
        <v/>
      </c>
    </row>
    <row r="775">
      <c r="A775" s="6" t="n"/>
      <c r="B775" s="10" t="n"/>
      <c r="C775" s="10" t="n"/>
      <c r="D775" s="10" t="n"/>
      <c r="E775" s="10" t="n"/>
      <c r="F775" s="24" t="n"/>
      <c r="G775" s="10" t="n"/>
      <c r="H775" s="10" t="n"/>
      <c r="I775" s="11">
        <f>IF(AND(A775="",B775=""),"",IF(B775&lt;&gt;"",IFERROR(INDEX(TArea,MATCH(B775,TName,0))&amp;"",D775&amp;""),D775&amp;""))</f>
        <v/>
      </c>
      <c r="J775" s="11">
        <f>IF(AND(A775="",B775=""),"",IF(B775&lt;&gt;"",IFERROR(INDEX(TAsset,MATCH(B775,TName,0))&amp;"",E775&amp;""),E775&amp;""))</f>
        <v/>
      </c>
      <c r="K775" s="28">
        <f>IF(AND(A775="",B775="",C775="",F775=""),"",IF(A775="","Add a date",IF(A775&gt;AsOf,"After as-of date: not counted yet",IF(AND(B775&lt;&gt;"",COUNTIF(TName,B775)=0),"Task not on Tasks sheet",""))))</f>
        <v/>
      </c>
    </row>
    <row r="776">
      <c r="A776" s="6" t="n"/>
      <c r="B776" s="10" t="n"/>
      <c r="C776" s="10" t="n"/>
      <c r="D776" s="10" t="n"/>
      <c r="E776" s="10" t="n"/>
      <c r="F776" s="24" t="n"/>
      <c r="G776" s="10" t="n"/>
      <c r="H776" s="10" t="n"/>
      <c r="I776" s="11">
        <f>IF(AND(A776="",B776=""),"",IF(B776&lt;&gt;"",IFERROR(INDEX(TArea,MATCH(B776,TName,0))&amp;"",D776&amp;""),D776&amp;""))</f>
        <v/>
      </c>
      <c r="J776" s="11">
        <f>IF(AND(A776="",B776=""),"",IF(B776&lt;&gt;"",IFERROR(INDEX(TAsset,MATCH(B776,TName,0))&amp;"",E776&amp;""),E776&amp;""))</f>
        <v/>
      </c>
      <c r="K776" s="28">
        <f>IF(AND(A776="",B776="",C776="",F776=""),"",IF(A776="","Add a date",IF(A776&gt;AsOf,"After as-of date: not counted yet",IF(AND(B776&lt;&gt;"",COUNTIF(TName,B776)=0),"Task not on Tasks sheet",""))))</f>
        <v/>
      </c>
    </row>
    <row r="777">
      <c r="A777" s="6" t="n"/>
      <c r="B777" s="10" t="n"/>
      <c r="C777" s="10" t="n"/>
      <c r="D777" s="10" t="n"/>
      <c r="E777" s="10" t="n"/>
      <c r="F777" s="24" t="n"/>
      <c r="G777" s="10" t="n"/>
      <c r="H777" s="10" t="n"/>
      <c r="I777" s="11">
        <f>IF(AND(A777="",B777=""),"",IF(B777&lt;&gt;"",IFERROR(INDEX(TArea,MATCH(B777,TName,0))&amp;"",D777&amp;""),D777&amp;""))</f>
        <v/>
      </c>
      <c r="J777" s="11">
        <f>IF(AND(A777="",B777=""),"",IF(B777&lt;&gt;"",IFERROR(INDEX(TAsset,MATCH(B777,TName,0))&amp;"",E777&amp;""),E777&amp;""))</f>
        <v/>
      </c>
      <c r="K777" s="28">
        <f>IF(AND(A777="",B777="",C777="",F777=""),"",IF(A777="","Add a date",IF(A777&gt;AsOf,"After as-of date: not counted yet",IF(AND(B777&lt;&gt;"",COUNTIF(TName,B777)=0),"Task not on Tasks sheet",""))))</f>
        <v/>
      </c>
    </row>
    <row r="778">
      <c r="A778" s="6" t="n"/>
      <c r="B778" s="10" t="n"/>
      <c r="C778" s="10" t="n"/>
      <c r="D778" s="10" t="n"/>
      <c r="E778" s="10" t="n"/>
      <c r="F778" s="24" t="n"/>
      <c r="G778" s="10" t="n"/>
      <c r="H778" s="10" t="n"/>
      <c r="I778" s="11">
        <f>IF(AND(A778="",B778=""),"",IF(B778&lt;&gt;"",IFERROR(INDEX(TArea,MATCH(B778,TName,0))&amp;"",D778&amp;""),D778&amp;""))</f>
        <v/>
      </c>
      <c r="J778" s="11">
        <f>IF(AND(A778="",B778=""),"",IF(B778&lt;&gt;"",IFERROR(INDEX(TAsset,MATCH(B778,TName,0))&amp;"",E778&amp;""),E778&amp;""))</f>
        <v/>
      </c>
      <c r="K778" s="28">
        <f>IF(AND(A778="",B778="",C778="",F778=""),"",IF(A778="","Add a date",IF(A778&gt;AsOf,"After as-of date: not counted yet",IF(AND(B778&lt;&gt;"",COUNTIF(TName,B778)=0),"Task not on Tasks sheet",""))))</f>
        <v/>
      </c>
    </row>
    <row r="779">
      <c r="A779" s="6" t="n"/>
      <c r="B779" s="10" t="n"/>
      <c r="C779" s="10" t="n"/>
      <c r="D779" s="10" t="n"/>
      <c r="E779" s="10" t="n"/>
      <c r="F779" s="24" t="n"/>
      <c r="G779" s="10" t="n"/>
      <c r="H779" s="10" t="n"/>
      <c r="I779" s="11">
        <f>IF(AND(A779="",B779=""),"",IF(B779&lt;&gt;"",IFERROR(INDEX(TArea,MATCH(B779,TName,0))&amp;"",D779&amp;""),D779&amp;""))</f>
        <v/>
      </c>
      <c r="J779" s="11">
        <f>IF(AND(A779="",B779=""),"",IF(B779&lt;&gt;"",IFERROR(INDEX(TAsset,MATCH(B779,TName,0))&amp;"",E779&amp;""),E779&amp;""))</f>
        <v/>
      </c>
      <c r="K779" s="28">
        <f>IF(AND(A779="",B779="",C779="",F779=""),"",IF(A779="","Add a date",IF(A779&gt;AsOf,"After as-of date: not counted yet",IF(AND(B779&lt;&gt;"",COUNTIF(TName,B779)=0),"Task not on Tasks sheet",""))))</f>
        <v/>
      </c>
    </row>
    <row r="780">
      <c r="A780" s="6" t="n"/>
      <c r="B780" s="10" t="n"/>
      <c r="C780" s="10" t="n"/>
      <c r="D780" s="10" t="n"/>
      <c r="E780" s="10" t="n"/>
      <c r="F780" s="24" t="n"/>
      <c r="G780" s="10" t="n"/>
      <c r="H780" s="10" t="n"/>
      <c r="I780" s="11">
        <f>IF(AND(A780="",B780=""),"",IF(B780&lt;&gt;"",IFERROR(INDEX(TArea,MATCH(B780,TName,0))&amp;"",D780&amp;""),D780&amp;""))</f>
        <v/>
      </c>
      <c r="J780" s="11">
        <f>IF(AND(A780="",B780=""),"",IF(B780&lt;&gt;"",IFERROR(INDEX(TAsset,MATCH(B780,TName,0))&amp;"",E780&amp;""),E780&amp;""))</f>
        <v/>
      </c>
      <c r="K780" s="28">
        <f>IF(AND(A780="",B780="",C780="",F780=""),"",IF(A780="","Add a date",IF(A780&gt;AsOf,"After as-of date: not counted yet",IF(AND(B780&lt;&gt;"",COUNTIF(TName,B780)=0),"Task not on Tasks sheet",""))))</f>
        <v/>
      </c>
    </row>
    <row r="781">
      <c r="A781" s="6" t="n"/>
      <c r="B781" s="10" t="n"/>
      <c r="C781" s="10" t="n"/>
      <c r="D781" s="10" t="n"/>
      <c r="E781" s="10" t="n"/>
      <c r="F781" s="24" t="n"/>
      <c r="G781" s="10" t="n"/>
      <c r="H781" s="10" t="n"/>
      <c r="I781" s="11">
        <f>IF(AND(A781="",B781=""),"",IF(B781&lt;&gt;"",IFERROR(INDEX(TArea,MATCH(B781,TName,0))&amp;"",D781&amp;""),D781&amp;""))</f>
        <v/>
      </c>
      <c r="J781" s="11">
        <f>IF(AND(A781="",B781=""),"",IF(B781&lt;&gt;"",IFERROR(INDEX(TAsset,MATCH(B781,TName,0))&amp;"",E781&amp;""),E781&amp;""))</f>
        <v/>
      </c>
      <c r="K781" s="28">
        <f>IF(AND(A781="",B781="",C781="",F781=""),"",IF(A781="","Add a date",IF(A781&gt;AsOf,"After as-of date: not counted yet",IF(AND(B781&lt;&gt;"",COUNTIF(TName,B781)=0),"Task not on Tasks sheet",""))))</f>
        <v/>
      </c>
    </row>
    <row r="782">
      <c r="A782" s="6" t="n"/>
      <c r="B782" s="10" t="n"/>
      <c r="C782" s="10" t="n"/>
      <c r="D782" s="10" t="n"/>
      <c r="E782" s="10" t="n"/>
      <c r="F782" s="24" t="n"/>
      <c r="G782" s="10" t="n"/>
      <c r="H782" s="10" t="n"/>
      <c r="I782" s="11">
        <f>IF(AND(A782="",B782=""),"",IF(B782&lt;&gt;"",IFERROR(INDEX(TArea,MATCH(B782,TName,0))&amp;"",D782&amp;""),D782&amp;""))</f>
        <v/>
      </c>
      <c r="J782" s="11">
        <f>IF(AND(A782="",B782=""),"",IF(B782&lt;&gt;"",IFERROR(INDEX(TAsset,MATCH(B782,TName,0))&amp;"",E782&amp;""),E782&amp;""))</f>
        <v/>
      </c>
      <c r="K782" s="28">
        <f>IF(AND(A782="",B782="",C782="",F782=""),"",IF(A782="","Add a date",IF(A782&gt;AsOf,"After as-of date: not counted yet",IF(AND(B782&lt;&gt;"",COUNTIF(TName,B782)=0),"Task not on Tasks sheet",""))))</f>
        <v/>
      </c>
    </row>
    <row r="783">
      <c r="A783" s="6" t="n"/>
      <c r="B783" s="10" t="n"/>
      <c r="C783" s="10" t="n"/>
      <c r="D783" s="10" t="n"/>
      <c r="E783" s="10" t="n"/>
      <c r="F783" s="24" t="n"/>
      <c r="G783" s="10" t="n"/>
      <c r="H783" s="10" t="n"/>
      <c r="I783" s="11">
        <f>IF(AND(A783="",B783=""),"",IF(B783&lt;&gt;"",IFERROR(INDEX(TArea,MATCH(B783,TName,0))&amp;"",D783&amp;""),D783&amp;""))</f>
        <v/>
      </c>
      <c r="J783" s="11">
        <f>IF(AND(A783="",B783=""),"",IF(B783&lt;&gt;"",IFERROR(INDEX(TAsset,MATCH(B783,TName,0))&amp;"",E783&amp;""),E783&amp;""))</f>
        <v/>
      </c>
      <c r="K783" s="28">
        <f>IF(AND(A783="",B783="",C783="",F783=""),"",IF(A783="","Add a date",IF(A783&gt;AsOf,"After as-of date: not counted yet",IF(AND(B783&lt;&gt;"",COUNTIF(TName,B783)=0),"Task not on Tasks sheet",""))))</f>
        <v/>
      </c>
    </row>
    <row r="784">
      <c r="A784" s="6" t="n"/>
      <c r="B784" s="10" t="n"/>
      <c r="C784" s="10" t="n"/>
      <c r="D784" s="10" t="n"/>
      <c r="E784" s="10" t="n"/>
      <c r="F784" s="24" t="n"/>
      <c r="G784" s="10" t="n"/>
      <c r="H784" s="10" t="n"/>
      <c r="I784" s="11">
        <f>IF(AND(A784="",B784=""),"",IF(B784&lt;&gt;"",IFERROR(INDEX(TArea,MATCH(B784,TName,0))&amp;"",D784&amp;""),D784&amp;""))</f>
        <v/>
      </c>
      <c r="J784" s="11">
        <f>IF(AND(A784="",B784=""),"",IF(B784&lt;&gt;"",IFERROR(INDEX(TAsset,MATCH(B784,TName,0))&amp;"",E784&amp;""),E784&amp;""))</f>
        <v/>
      </c>
      <c r="K784" s="28">
        <f>IF(AND(A784="",B784="",C784="",F784=""),"",IF(A784="","Add a date",IF(A784&gt;AsOf,"After as-of date: not counted yet",IF(AND(B784&lt;&gt;"",COUNTIF(TName,B784)=0),"Task not on Tasks sheet",""))))</f>
        <v/>
      </c>
    </row>
    <row r="785">
      <c r="A785" s="6" t="n"/>
      <c r="B785" s="10" t="n"/>
      <c r="C785" s="10" t="n"/>
      <c r="D785" s="10" t="n"/>
      <c r="E785" s="10" t="n"/>
      <c r="F785" s="24" t="n"/>
      <c r="G785" s="10" t="n"/>
      <c r="H785" s="10" t="n"/>
      <c r="I785" s="11">
        <f>IF(AND(A785="",B785=""),"",IF(B785&lt;&gt;"",IFERROR(INDEX(TArea,MATCH(B785,TName,0))&amp;"",D785&amp;""),D785&amp;""))</f>
        <v/>
      </c>
      <c r="J785" s="11">
        <f>IF(AND(A785="",B785=""),"",IF(B785&lt;&gt;"",IFERROR(INDEX(TAsset,MATCH(B785,TName,0))&amp;"",E785&amp;""),E785&amp;""))</f>
        <v/>
      </c>
      <c r="K785" s="28">
        <f>IF(AND(A785="",B785="",C785="",F785=""),"",IF(A785="","Add a date",IF(A785&gt;AsOf,"After as-of date: not counted yet",IF(AND(B785&lt;&gt;"",COUNTIF(TName,B785)=0),"Task not on Tasks sheet",""))))</f>
        <v/>
      </c>
    </row>
    <row r="786">
      <c r="A786" s="6" t="n"/>
      <c r="B786" s="10" t="n"/>
      <c r="C786" s="10" t="n"/>
      <c r="D786" s="10" t="n"/>
      <c r="E786" s="10" t="n"/>
      <c r="F786" s="24" t="n"/>
      <c r="G786" s="10" t="n"/>
      <c r="H786" s="10" t="n"/>
      <c r="I786" s="11">
        <f>IF(AND(A786="",B786=""),"",IF(B786&lt;&gt;"",IFERROR(INDEX(TArea,MATCH(B786,TName,0))&amp;"",D786&amp;""),D786&amp;""))</f>
        <v/>
      </c>
      <c r="J786" s="11">
        <f>IF(AND(A786="",B786=""),"",IF(B786&lt;&gt;"",IFERROR(INDEX(TAsset,MATCH(B786,TName,0))&amp;"",E786&amp;""),E786&amp;""))</f>
        <v/>
      </c>
      <c r="K786" s="28">
        <f>IF(AND(A786="",B786="",C786="",F786=""),"",IF(A786="","Add a date",IF(A786&gt;AsOf,"After as-of date: not counted yet",IF(AND(B786&lt;&gt;"",COUNTIF(TName,B786)=0),"Task not on Tasks sheet",""))))</f>
        <v/>
      </c>
    </row>
    <row r="787">
      <c r="A787" s="6" t="n"/>
      <c r="B787" s="10" t="n"/>
      <c r="C787" s="10" t="n"/>
      <c r="D787" s="10" t="n"/>
      <c r="E787" s="10" t="n"/>
      <c r="F787" s="24" t="n"/>
      <c r="G787" s="10" t="n"/>
      <c r="H787" s="10" t="n"/>
      <c r="I787" s="11">
        <f>IF(AND(A787="",B787=""),"",IF(B787&lt;&gt;"",IFERROR(INDEX(TArea,MATCH(B787,TName,0))&amp;"",D787&amp;""),D787&amp;""))</f>
        <v/>
      </c>
      <c r="J787" s="11">
        <f>IF(AND(A787="",B787=""),"",IF(B787&lt;&gt;"",IFERROR(INDEX(TAsset,MATCH(B787,TName,0))&amp;"",E787&amp;""),E787&amp;""))</f>
        <v/>
      </c>
      <c r="K787" s="28">
        <f>IF(AND(A787="",B787="",C787="",F787=""),"",IF(A787="","Add a date",IF(A787&gt;AsOf,"After as-of date: not counted yet",IF(AND(B787&lt;&gt;"",COUNTIF(TName,B787)=0),"Task not on Tasks sheet",""))))</f>
        <v/>
      </c>
    </row>
    <row r="788">
      <c r="A788" s="6" t="n"/>
      <c r="B788" s="10" t="n"/>
      <c r="C788" s="10" t="n"/>
      <c r="D788" s="10" t="n"/>
      <c r="E788" s="10" t="n"/>
      <c r="F788" s="24" t="n"/>
      <c r="G788" s="10" t="n"/>
      <c r="H788" s="10" t="n"/>
      <c r="I788" s="11">
        <f>IF(AND(A788="",B788=""),"",IF(B788&lt;&gt;"",IFERROR(INDEX(TArea,MATCH(B788,TName,0))&amp;"",D788&amp;""),D788&amp;""))</f>
        <v/>
      </c>
      <c r="J788" s="11">
        <f>IF(AND(A788="",B788=""),"",IF(B788&lt;&gt;"",IFERROR(INDEX(TAsset,MATCH(B788,TName,0))&amp;"",E788&amp;""),E788&amp;""))</f>
        <v/>
      </c>
      <c r="K788" s="28">
        <f>IF(AND(A788="",B788="",C788="",F788=""),"",IF(A788="","Add a date",IF(A788&gt;AsOf,"After as-of date: not counted yet",IF(AND(B788&lt;&gt;"",COUNTIF(TName,B788)=0),"Task not on Tasks sheet",""))))</f>
        <v/>
      </c>
    </row>
    <row r="789">
      <c r="A789" s="6" t="n"/>
      <c r="B789" s="10" t="n"/>
      <c r="C789" s="10" t="n"/>
      <c r="D789" s="10" t="n"/>
      <c r="E789" s="10" t="n"/>
      <c r="F789" s="24" t="n"/>
      <c r="G789" s="10" t="n"/>
      <c r="H789" s="10" t="n"/>
      <c r="I789" s="11">
        <f>IF(AND(A789="",B789=""),"",IF(B789&lt;&gt;"",IFERROR(INDEX(TArea,MATCH(B789,TName,0))&amp;"",D789&amp;""),D789&amp;""))</f>
        <v/>
      </c>
      <c r="J789" s="11">
        <f>IF(AND(A789="",B789=""),"",IF(B789&lt;&gt;"",IFERROR(INDEX(TAsset,MATCH(B789,TName,0))&amp;"",E789&amp;""),E789&amp;""))</f>
        <v/>
      </c>
      <c r="K789" s="28">
        <f>IF(AND(A789="",B789="",C789="",F789=""),"",IF(A789="","Add a date",IF(A789&gt;AsOf,"After as-of date: not counted yet",IF(AND(B789&lt;&gt;"",COUNTIF(TName,B789)=0),"Task not on Tasks sheet",""))))</f>
        <v/>
      </c>
    </row>
    <row r="790">
      <c r="A790" s="6" t="n"/>
      <c r="B790" s="10" t="n"/>
      <c r="C790" s="10" t="n"/>
      <c r="D790" s="10" t="n"/>
      <c r="E790" s="10" t="n"/>
      <c r="F790" s="24" t="n"/>
      <c r="G790" s="10" t="n"/>
      <c r="H790" s="10" t="n"/>
      <c r="I790" s="11">
        <f>IF(AND(A790="",B790=""),"",IF(B790&lt;&gt;"",IFERROR(INDEX(TArea,MATCH(B790,TName,0))&amp;"",D790&amp;""),D790&amp;""))</f>
        <v/>
      </c>
      <c r="J790" s="11">
        <f>IF(AND(A790="",B790=""),"",IF(B790&lt;&gt;"",IFERROR(INDEX(TAsset,MATCH(B790,TName,0))&amp;"",E790&amp;""),E790&amp;""))</f>
        <v/>
      </c>
      <c r="K790" s="28">
        <f>IF(AND(A790="",B790="",C790="",F790=""),"",IF(A790="","Add a date",IF(A790&gt;AsOf,"After as-of date: not counted yet",IF(AND(B790&lt;&gt;"",COUNTIF(TName,B790)=0),"Task not on Tasks sheet",""))))</f>
        <v/>
      </c>
    </row>
    <row r="791">
      <c r="A791" s="6" t="n"/>
      <c r="B791" s="10" t="n"/>
      <c r="C791" s="10" t="n"/>
      <c r="D791" s="10" t="n"/>
      <c r="E791" s="10" t="n"/>
      <c r="F791" s="24" t="n"/>
      <c r="G791" s="10" t="n"/>
      <c r="H791" s="10" t="n"/>
      <c r="I791" s="11">
        <f>IF(AND(A791="",B791=""),"",IF(B791&lt;&gt;"",IFERROR(INDEX(TArea,MATCH(B791,TName,0))&amp;"",D791&amp;""),D791&amp;""))</f>
        <v/>
      </c>
      <c r="J791" s="11">
        <f>IF(AND(A791="",B791=""),"",IF(B791&lt;&gt;"",IFERROR(INDEX(TAsset,MATCH(B791,TName,0))&amp;"",E791&amp;""),E791&amp;""))</f>
        <v/>
      </c>
      <c r="K791" s="28">
        <f>IF(AND(A791="",B791="",C791="",F791=""),"",IF(A791="","Add a date",IF(A791&gt;AsOf,"After as-of date: not counted yet",IF(AND(B791&lt;&gt;"",COUNTIF(TName,B791)=0),"Task not on Tasks sheet",""))))</f>
        <v/>
      </c>
    </row>
    <row r="792">
      <c r="A792" s="6" t="n"/>
      <c r="B792" s="10" t="n"/>
      <c r="C792" s="10" t="n"/>
      <c r="D792" s="10" t="n"/>
      <c r="E792" s="10" t="n"/>
      <c r="F792" s="24" t="n"/>
      <c r="G792" s="10" t="n"/>
      <c r="H792" s="10" t="n"/>
      <c r="I792" s="11">
        <f>IF(AND(A792="",B792=""),"",IF(B792&lt;&gt;"",IFERROR(INDEX(TArea,MATCH(B792,TName,0))&amp;"",D792&amp;""),D792&amp;""))</f>
        <v/>
      </c>
      <c r="J792" s="11">
        <f>IF(AND(A792="",B792=""),"",IF(B792&lt;&gt;"",IFERROR(INDEX(TAsset,MATCH(B792,TName,0))&amp;"",E792&amp;""),E792&amp;""))</f>
        <v/>
      </c>
      <c r="K792" s="28">
        <f>IF(AND(A792="",B792="",C792="",F792=""),"",IF(A792="","Add a date",IF(A792&gt;AsOf,"After as-of date: not counted yet",IF(AND(B792&lt;&gt;"",COUNTIF(TName,B792)=0),"Task not on Tasks sheet",""))))</f>
        <v/>
      </c>
    </row>
    <row r="793">
      <c r="A793" s="6" t="n"/>
      <c r="B793" s="10" t="n"/>
      <c r="C793" s="10" t="n"/>
      <c r="D793" s="10" t="n"/>
      <c r="E793" s="10" t="n"/>
      <c r="F793" s="24" t="n"/>
      <c r="G793" s="10" t="n"/>
      <c r="H793" s="10" t="n"/>
      <c r="I793" s="11">
        <f>IF(AND(A793="",B793=""),"",IF(B793&lt;&gt;"",IFERROR(INDEX(TArea,MATCH(B793,TName,0))&amp;"",D793&amp;""),D793&amp;""))</f>
        <v/>
      </c>
      <c r="J793" s="11">
        <f>IF(AND(A793="",B793=""),"",IF(B793&lt;&gt;"",IFERROR(INDEX(TAsset,MATCH(B793,TName,0))&amp;"",E793&amp;""),E793&amp;""))</f>
        <v/>
      </c>
      <c r="K793" s="28">
        <f>IF(AND(A793="",B793="",C793="",F793=""),"",IF(A793="","Add a date",IF(A793&gt;AsOf,"After as-of date: not counted yet",IF(AND(B793&lt;&gt;"",COUNTIF(TName,B793)=0),"Task not on Tasks sheet",""))))</f>
        <v/>
      </c>
    </row>
    <row r="794">
      <c r="A794" s="6" t="n"/>
      <c r="B794" s="10" t="n"/>
      <c r="C794" s="10" t="n"/>
      <c r="D794" s="10" t="n"/>
      <c r="E794" s="10" t="n"/>
      <c r="F794" s="24" t="n"/>
      <c r="G794" s="10" t="n"/>
      <c r="H794" s="10" t="n"/>
      <c r="I794" s="11">
        <f>IF(AND(A794="",B794=""),"",IF(B794&lt;&gt;"",IFERROR(INDEX(TArea,MATCH(B794,TName,0))&amp;"",D794&amp;""),D794&amp;""))</f>
        <v/>
      </c>
      <c r="J794" s="11">
        <f>IF(AND(A794="",B794=""),"",IF(B794&lt;&gt;"",IFERROR(INDEX(TAsset,MATCH(B794,TName,0))&amp;"",E794&amp;""),E794&amp;""))</f>
        <v/>
      </c>
      <c r="K794" s="28">
        <f>IF(AND(A794="",B794="",C794="",F794=""),"",IF(A794="","Add a date",IF(A794&gt;AsOf,"After as-of date: not counted yet",IF(AND(B794&lt;&gt;"",COUNTIF(TName,B794)=0),"Task not on Tasks sheet",""))))</f>
        <v/>
      </c>
    </row>
    <row r="795">
      <c r="A795" s="6" t="n"/>
      <c r="B795" s="10" t="n"/>
      <c r="C795" s="10" t="n"/>
      <c r="D795" s="10" t="n"/>
      <c r="E795" s="10" t="n"/>
      <c r="F795" s="24" t="n"/>
      <c r="G795" s="10" t="n"/>
      <c r="H795" s="10" t="n"/>
      <c r="I795" s="11">
        <f>IF(AND(A795="",B795=""),"",IF(B795&lt;&gt;"",IFERROR(INDEX(TArea,MATCH(B795,TName,0))&amp;"",D795&amp;""),D795&amp;""))</f>
        <v/>
      </c>
      <c r="J795" s="11">
        <f>IF(AND(A795="",B795=""),"",IF(B795&lt;&gt;"",IFERROR(INDEX(TAsset,MATCH(B795,TName,0))&amp;"",E795&amp;""),E795&amp;""))</f>
        <v/>
      </c>
      <c r="K795" s="28">
        <f>IF(AND(A795="",B795="",C795="",F795=""),"",IF(A795="","Add a date",IF(A795&gt;AsOf,"After as-of date: not counted yet",IF(AND(B795&lt;&gt;"",COUNTIF(TName,B795)=0),"Task not on Tasks sheet",""))))</f>
        <v/>
      </c>
    </row>
    <row r="796">
      <c r="A796" s="6" t="n"/>
      <c r="B796" s="10" t="n"/>
      <c r="C796" s="10" t="n"/>
      <c r="D796" s="10" t="n"/>
      <c r="E796" s="10" t="n"/>
      <c r="F796" s="24" t="n"/>
      <c r="G796" s="10" t="n"/>
      <c r="H796" s="10" t="n"/>
      <c r="I796" s="11">
        <f>IF(AND(A796="",B796=""),"",IF(B796&lt;&gt;"",IFERROR(INDEX(TArea,MATCH(B796,TName,0))&amp;"",D796&amp;""),D796&amp;""))</f>
        <v/>
      </c>
      <c r="J796" s="11">
        <f>IF(AND(A796="",B796=""),"",IF(B796&lt;&gt;"",IFERROR(INDEX(TAsset,MATCH(B796,TName,0))&amp;"",E796&amp;""),E796&amp;""))</f>
        <v/>
      </c>
      <c r="K796" s="28">
        <f>IF(AND(A796="",B796="",C796="",F796=""),"",IF(A796="","Add a date",IF(A796&gt;AsOf,"After as-of date: not counted yet",IF(AND(B796&lt;&gt;"",COUNTIF(TName,B796)=0),"Task not on Tasks sheet",""))))</f>
        <v/>
      </c>
    </row>
    <row r="797">
      <c r="A797" s="6" t="n"/>
      <c r="B797" s="10" t="n"/>
      <c r="C797" s="10" t="n"/>
      <c r="D797" s="10" t="n"/>
      <c r="E797" s="10" t="n"/>
      <c r="F797" s="24" t="n"/>
      <c r="G797" s="10" t="n"/>
      <c r="H797" s="10" t="n"/>
      <c r="I797" s="11">
        <f>IF(AND(A797="",B797=""),"",IF(B797&lt;&gt;"",IFERROR(INDEX(TArea,MATCH(B797,TName,0))&amp;"",D797&amp;""),D797&amp;""))</f>
        <v/>
      </c>
      <c r="J797" s="11">
        <f>IF(AND(A797="",B797=""),"",IF(B797&lt;&gt;"",IFERROR(INDEX(TAsset,MATCH(B797,TName,0))&amp;"",E797&amp;""),E797&amp;""))</f>
        <v/>
      </c>
      <c r="K797" s="28">
        <f>IF(AND(A797="",B797="",C797="",F797=""),"",IF(A797="","Add a date",IF(A797&gt;AsOf,"After as-of date: not counted yet",IF(AND(B797&lt;&gt;"",COUNTIF(TName,B797)=0),"Task not on Tasks sheet",""))))</f>
        <v/>
      </c>
    </row>
    <row r="798">
      <c r="A798" s="6" t="n"/>
      <c r="B798" s="10" t="n"/>
      <c r="C798" s="10" t="n"/>
      <c r="D798" s="10" t="n"/>
      <c r="E798" s="10" t="n"/>
      <c r="F798" s="24" t="n"/>
      <c r="G798" s="10" t="n"/>
      <c r="H798" s="10" t="n"/>
      <c r="I798" s="11">
        <f>IF(AND(A798="",B798=""),"",IF(B798&lt;&gt;"",IFERROR(INDEX(TArea,MATCH(B798,TName,0))&amp;"",D798&amp;""),D798&amp;""))</f>
        <v/>
      </c>
      <c r="J798" s="11">
        <f>IF(AND(A798="",B798=""),"",IF(B798&lt;&gt;"",IFERROR(INDEX(TAsset,MATCH(B798,TName,0))&amp;"",E798&amp;""),E798&amp;""))</f>
        <v/>
      </c>
      <c r="K798" s="28">
        <f>IF(AND(A798="",B798="",C798="",F798=""),"",IF(A798="","Add a date",IF(A798&gt;AsOf,"After as-of date: not counted yet",IF(AND(B798&lt;&gt;"",COUNTIF(TName,B798)=0),"Task not on Tasks sheet",""))))</f>
        <v/>
      </c>
    </row>
    <row r="799">
      <c r="A799" s="6" t="n"/>
      <c r="B799" s="10" t="n"/>
      <c r="C799" s="10" t="n"/>
      <c r="D799" s="10" t="n"/>
      <c r="E799" s="10" t="n"/>
      <c r="F799" s="24" t="n"/>
      <c r="G799" s="10" t="n"/>
      <c r="H799" s="10" t="n"/>
      <c r="I799" s="11">
        <f>IF(AND(A799="",B799=""),"",IF(B799&lt;&gt;"",IFERROR(INDEX(TArea,MATCH(B799,TName,0))&amp;"",D799&amp;""),D799&amp;""))</f>
        <v/>
      </c>
      <c r="J799" s="11">
        <f>IF(AND(A799="",B799=""),"",IF(B799&lt;&gt;"",IFERROR(INDEX(TAsset,MATCH(B799,TName,0))&amp;"",E799&amp;""),E799&amp;""))</f>
        <v/>
      </c>
      <c r="K799" s="28">
        <f>IF(AND(A799="",B799="",C799="",F799=""),"",IF(A799="","Add a date",IF(A799&gt;AsOf,"After as-of date: not counted yet",IF(AND(B799&lt;&gt;"",COUNTIF(TName,B799)=0),"Task not on Tasks sheet",""))))</f>
        <v/>
      </c>
    </row>
    <row r="800">
      <c r="A800" s="6" t="n"/>
      <c r="B800" s="10" t="n"/>
      <c r="C800" s="10" t="n"/>
      <c r="D800" s="10" t="n"/>
      <c r="E800" s="10" t="n"/>
      <c r="F800" s="24" t="n"/>
      <c r="G800" s="10" t="n"/>
      <c r="H800" s="10" t="n"/>
      <c r="I800" s="11">
        <f>IF(AND(A800="",B800=""),"",IF(B800&lt;&gt;"",IFERROR(INDEX(TArea,MATCH(B800,TName,0))&amp;"",D800&amp;""),D800&amp;""))</f>
        <v/>
      </c>
      <c r="J800" s="11">
        <f>IF(AND(A800="",B800=""),"",IF(B800&lt;&gt;"",IFERROR(INDEX(TAsset,MATCH(B800,TName,0))&amp;"",E800&amp;""),E800&amp;""))</f>
        <v/>
      </c>
      <c r="K800" s="28">
        <f>IF(AND(A800="",B800="",C800="",F800=""),"",IF(A800="","Add a date",IF(A800&gt;AsOf,"After as-of date: not counted yet",IF(AND(B800&lt;&gt;"",COUNTIF(TName,B800)=0),"Task not on Tasks sheet",""))))</f>
        <v/>
      </c>
    </row>
    <row r="801">
      <c r="A801" s="6" t="n"/>
      <c r="B801" s="10" t="n"/>
      <c r="C801" s="10" t="n"/>
      <c r="D801" s="10" t="n"/>
      <c r="E801" s="10" t="n"/>
      <c r="F801" s="24" t="n"/>
      <c r="G801" s="10" t="n"/>
      <c r="H801" s="10" t="n"/>
      <c r="I801" s="11">
        <f>IF(AND(A801="",B801=""),"",IF(B801&lt;&gt;"",IFERROR(INDEX(TArea,MATCH(B801,TName,0))&amp;"",D801&amp;""),D801&amp;""))</f>
        <v/>
      </c>
      <c r="J801" s="11">
        <f>IF(AND(A801="",B801=""),"",IF(B801&lt;&gt;"",IFERROR(INDEX(TAsset,MATCH(B801,TName,0))&amp;"",E801&amp;""),E801&amp;""))</f>
        <v/>
      </c>
      <c r="K801" s="28">
        <f>IF(AND(A801="",B801="",C801="",F801=""),"",IF(A801="","Add a date",IF(A801&gt;AsOf,"After as-of date: not counted yet",IF(AND(B801&lt;&gt;"",COUNTIF(TName,B801)=0),"Task not on Tasks sheet",""))))</f>
        <v/>
      </c>
    </row>
    <row r="802">
      <c r="A802" s="6" t="n"/>
      <c r="B802" s="10" t="n"/>
      <c r="C802" s="10" t="n"/>
      <c r="D802" s="10" t="n"/>
      <c r="E802" s="10" t="n"/>
      <c r="F802" s="24" t="n"/>
      <c r="G802" s="10" t="n"/>
      <c r="H802" s="10" t="n"/>
      <c r="I802" s="11">
        <f>IF(AND(A802="",B802=""),"",IF(B802&lt;&gt;"",IFERROR(INDEX(TArea,MATCH(B802,TName,0))&amp;"",D802&amp;""),D802&amp;""))</f>
        <v/>
      </c>
      <c r="J802" s="11">
        <f>IF(AND(A802="",B802=""),"",IF(B802&lt;&gt;"",IFERROR(INDEX(TAsset,MATCH(B802,TName,0))&amp;"",E802&amp;""),E802&amp;""))</f>
        <v/>
      </c>
      <c r="K802" s="28">
        <f>IF(AND(A802="",B802="",C802="",F802=""),"",IF(A802="","Add a date",IF(A802&gt;AsOf,"After as-of date: not counted yet",IF(AND(B802&lt;&gt;"",COUNTIF(TName,B802)=0),"Task not on Tasks sheet",""))))</f>
        <v/>
      </c>
    </row>
    <row r="803">
      <c r="A803" s="6" t="n"/>
      <c r="B803" s="10" t="n"/>
      <c r="C803" s="10" t="n"/>
      <c r="D803" s="10" t="n"/>
      <c r="E803" s="10" t="n"/>
      <c r="F803" s="24" t="n"/>
      <c r="G803" s="10" t="n"/>
      <c r="H803" s="10" t="n"/>
      <c r="I803" s="11">
        <f>IF(AND(A803="",B803=""),"",IF(B803&lt;&gt;"",IFERROR(INDEX(TArea,MATCH(B803,TName,0))&amp;"",D803&amp;""),D803&amp;""))</f>
        <v/>
      </c>
      <c r="J803" s="11">
        <f>IF(AND(A803="",B803=""),"",IF(B803&lt;&gt;"",IFERROR(INDEX(TAsset,MATCH(B803,TName,0))&amp;"",E803&amp;""),E803&amp;""))</f>
        <v/>
      </c>
      <c r="K803" s="28">
        <f>IF(AND(A803="",B803="",C803="",F803=""),"",IF(A803="","Add a date",IF(A803&gt;AsOf,"After as-of date: not counted yet",IF(AND(B803&lt;&gt;"",COUNTIF(TName,B803)=0),"Task not on Tasks sheet",""))))</f>
        <v/>
      </c>
    </row>
    <row r="804">
      <c r="A804" s="6" t="n"/>
      <c r="B804" s="10" t="n"/>
      <c r="C804" s="10" t="n"/>
      <c r="D804" s="10" t="n"/>
      <c r="E804" s="10" t="n"/>
      <c r="F804" s="24" t="n"/>
      <c r="G804" s="10" t="n"/>
      <c r="H804" s="10" t="n"/>
      <c r="I804" s="11">
        <f>IF(AND(A804="",B804=""),"",IF(B804&lt;&gt;"",IFERROR(INDEX(TArea,MATCH(B804,TName,0))&amp;"",D804&amp;""),D804&amp;""))</f>
        <v/>
      </c>
      <c r="J804" s="11">
        <f>IF(AND(A804="",B804=""),"",IF(B804&lt;&gt;"",IFERROR(INDEX(TAsset,MATCH(B804,TName,0))&amp;"",E804&amp;""),E804&amp;""))</f>
        <v/>
      </c>
      <c r="K804" s="28">
        <f>IF(AND(A804="",B804="",C804="",F804=""),"",IF(A804="","Add a date",IF(A804&gt;AsOf,"After as-of date: not counted yet",IF(AND(B804&lt;&gt;"",COUNTIF(TName,B804)=0),"Task not on Tasks sheet",""))))</f>
        <v/>
      </c>
    </row>
    <row r="805">
      <c r="A805" s="6" t="n"/>
      <c r="B805" s="10" t="n"/>
      <c r="C805" s="10" t="n"/>
      <c r="D805" s="10" t="n"/>
      <c r="E805" s="10" t="n"/>
      <c r="F805" s="24" t="n"/>
      <c r="G805" s="10" t="n"/>
      <c r="H805" s="10" t="n"/>
      <c r="I805" s="11">
        <f>IF(AND(A805="",B805=""),"",IF(B805&lt;&gt;"",IFERROR(INDEX(TArea,MATCH(B805,TName,0))&amp;"",D805&amp;""),D805&amp;""))</f>
        <v/>
      </c>
      <c r="J805" s="11">
        <f>IF(AND(A805="",B805=""),"",IF(B805&lt;&gt;"",IFERROR(INDEX(TAsset,MATCH(B805,TName,0))&amp;"",E805&amp;""),E805&amp;""))</f>
        <v/>
      </c>
      <c r="K805" s="28">
        <f>IF(AND(A805="",B805="",C805="",F805=""),"",IF(A805="","Add a date",IF(A805&gt;AsOf,"After as-of date: not counted yet",IF(AND(B805&lt;&gt;"",COUNTIF(TName,B805)=0),"Task not on Tasks sheet",""))))</f>
        <v/>
      </c>
    </row>
    <row r="806">
      <c r="A806" s="6" t="n"/>
      <c r="B806" s="10" t="n"/>
      <c r="C806" s="10" t="n"/>
      <c r="D806" s="10" t="n"/>
      <c r="E806" s="10" t="n"/>
      <c r="F806" s="24" t="n"/>
      <c r="G806" s="10" t="n"/>
      <c r="H806" s="10" t="n"/>
      <c r="I806" s="11">
        <f>IF(AND(A806="",B806=""),"",IF(B806&lt;&gt;"",IFERROR(INDEX(TArea,MATCH(B806,TName,0))&amp;"",D806&amp;""),D806&amp;""))</f>
        <v/>
      </c>
      <c r="J806" s="11">
        <f>IF(AND(A806="",B806=""),"",IF(B806&lt;&gt;"",IFERROR(INDEX(TAsset,MATCH(B806,TName,0))&amp;"",E806&amp;""),E806&amp;""))</f>
        <v/>
      </c>
      <c r="K806" s="28">
        <f>IF(AND(A806="",B806="",C806="",F806=""),"",IF(A806="","Add a date",IF(A806&gt;AsOf,"After as-of date: not counted yet",IF(AND(B806&lt;&gt;"",COUNTIF(TName,B806)=0),"Task not on Tasks sheet",""))))</f>
        <v/>
      </c>
    </row>
    <row r="807">
      <c r="A807" s="6" t="n"/>
      <c r="B807" s="10" t="n"/>
      <c r="C807" s="10" t="n"/>
      <c r="D807" s="10" t="n"/>
      <c r="E807" s="10" t="n"/>
      <c r="F807" s="24" t="n"/>
      <c r="G807" s="10" t="n"/>
      <c r="H807" s="10" t="n"/>
      <c r="I807" s="11">
        <f>IF(AND(A807="",B807=""),"",IF(B807&lt;&gt;"",IFERROR(INDEX(TArea,MATCH(B807,TName,0))&amp;"",D807&amp;""),D807&amp;""))</f>
        <v/>
      </c>
      <c r="J807" s="11">
        <f>IF(AND(A807="",B807=""),"",IF(B807&lt;&gt;"",IFERROR(INDEX(TAsset,MATCH(B807,TName,0))&amp;"",E807&amp;""),E807&amp;""))</f>
        <v/>
      </c>
      <c r="K807" s="28">
        <f>IF(AND(A807="",B807="",C807="",F807=""),"",IF(A807="","Add a date",IF(A807&gt;AsOf,"After as-of date: not counted yet",IF(AND(B807&lt;&gt;"",COUNTIF(TName,B807)=0),"Task not on Tasks sheet",""))))</f>
        <v/>
      </c>
    </row>
    <row r="808">
      <c r="A808" s="6" t="n"/>
      <c r="B808" s="10" t="n"/>
      <c r="C808" s="10" t="n"/>
      <c r="D808" s="10" t="n"/>
      <c r="E808" s="10" t="n"/>
      <c r="F808" s="24" t="n"/>
      <c r="G808" s="10" t="n"/>
      <c r="H808" s="10" t="n"/>
      <c r="I808" s="11">
        <f>IF(AND(A808="",B808=""),"",IF(B808&lt;&gt;"",IFERROR(INDEX(TArea,MATCH(B808,TName,0))&amp;"",D808&amp;""),D808&amp;""))</f>
        <v/>
      </c>
      <c r="J808" s="11">
        <f>IF(AND(A808="",B808=""),"",IF(B808&lt;&gt;"",IFERROR(INDEX(TAsset,MATCH(B808,TName,0))&amp;"",E808&amp;""),E808&amp;""))</f>
        <v/>
      </c>
      <c r="K808" s="28">
        <f>IF(AND(A808="",B808="",C808="",F808=""),"",IF(A808="","Add a date",IF(A808&gt;AsOf,"After as-of date: not counted yet",IF(AND(B808&lt;&gt;"",COUNTIF(TName,B808)=0),"Task not on Tasks sheet",""))))</f>
        <v/>
      </c>
    </row>
    <row r="809">
      <c r="A809" s="6" t="n"/>
      <c r="B809" s="10" t="n"/>
      <c r="C809" s="10" t="n"/>
      <c r="D809" s="10" t="n"/>
      <c r="E809" s="10" t="n"/>
      <c r="F809" s="24" t="n"/>
      <c r="G809" s="10" t="n"/>
      <c r="H809" s="10" t="n"/>
      <c r="I809" s="11">
        <f>IF(AND(A809="",B809=""),"",IF(B809&lt;&gt;"",IFERROR(INDEX(TArea,MATCH(B809,TName,0))&amp;"",D809&amp;""),D809&amp;""))</f>
        <v/>
      </c>
      <c r="J809" s="11">
        <f>IF(AND(A809="",B809=""),"",IF(B809&lt;&gt;"",IFERROR(INDEX(TAsset,MATCH(B809,TName,0))&amp;"",E809&amp;""),E809&amp;""))</f>
        <v/>
      </c>
      <c r="K809" s="28">
        <f>IF(AND(A809="",B809="",C809="",F809=""),"",IF(A809="","Add a date",IF(A809&gt;AsOf,"After as-of date: not counted yet",IF(AND(B809&lt;&gt;"",COUNTIF(TName,B809)=0),"Task not on Tasks sheet",""))))</f>
        <v/>
      </c>
    </row>
    <row r="810">
      <c r="A810" s="6" t="n"/>
      <c r="B810" s="10" t="n"/>
      <c r="C810" s="10" t="n"/>
      <c r="D810" s="10" t="n"/>
      <c r="E810" s="10" t="n"/>
      <c r="F810" s="24" t="n"/>
      <c r="G810" s="10" t="n"/>
      <c r="H810" s="10" t="n"/>
      <c r="I810" s="11">
        <f>IF(AND(A810="",B810=""),"",IF(B810&lt;&gt;"",IFERROR(INDEX(TArea,MATCH(B810,TName,0))&amp;"",D810&amp;""),D810&amp;""))</f>
        <v/>
      </c>
      <c r="J810" s="11">
        <f>IF(AND(A810="",B810=""),"",IF(B810&lt;&gt;"",IFERROR(INDEX(TAsset,MATCH(B810,TName,0))&amp;"",E810&amp;""),E810&amp;""))</f>
        <v/>
      </c>
      <c r="K810" s="28">
        <f>IF(AND(A810="",B810="",C810="",F810=""),"",IF(A810="","Add a date",IF(A810&gt;AsOf,"After as-of date: not counted yet",IF(AND(B810&lt;&gt;"",COUNTIF(TName,B810)=0),"Task not on Tasks sheet",""))))</f>
        <v/>
      </c>
    </row>
    <row r="811">
      <c r="A811" s="6" t="n"/>
      <c r="B811" s="10" t="n"/>
      <c r="C811" s="10" t="n"/>
      <c r="D811" s="10" t="n"/>
      <c r="E811" s="10" t="n"/>
      <c r="F811" s="24" t="n"/>
      <c r="G811" s="10" t="n"/>
      <c r="H811" s="10" t="n"/>
      <c r="I811" s="11">
        <f>IF(AND(A811="",B811=""),"",IF(B811&lt;&gt;"",IFERROR(INDEX(TArea,MATCH(B811,TName,0))&amp;"",D811&amp;""),D811&amp;""))</f>
        <v/>
      </c>
      <c r="J811" s="11">
        <f>IF(AND(A811="",B811=""),"",IF(B811&lt;&gt;"",IFERROR(INDEX(TAsset,MATCH(B811,TName,0))&amp;"",E811&amp;""),E811&amp;""))</f>
        <v/>
      </c>
      <c r="K811" s="28">
        <f>IF(AND(A811="",B811="",C811="",F811=""),"",IF(A811="","Add a date",IF(A811&gt;AsOf,"After as-of date: not counted yet",IF(AND(B811&lt;&gt;"",COUNTIF(TName,B811)=0),"Task not on Tasks sheet",""))))</f>
        <v/>
      </c>
    </row>
    <row r="812">
      <c r="A812" s="6" t="n"/>
      <c r="B812" s="10" t="n"/>
      <c r="C812" s="10" t="n"/>
      <c r="D812" s="10" t="n"/>
      <c r="E812" s="10" t="n"/>
      <c r="F812" s="24" t="n"/>
      <c r="G812" s="10" t="n"/>
      <c r="H812" s="10" t="n"/>
      <c r="I812" s="11">
        <f>IF(AND(A812="",B812=""),"",IF(B812&lt;&gt;"",IFERROR(INDEX(TArea,MATCH(B812,TName,0))&amp;"",D812&amp;""),D812&amp;""))</f>
        <v/>
      </c>
      <c r="J812" s="11">
        <f>IF(AND(A812="",B812=""),"",IF(B812&lt;&gt;"",IFERROR(INDEX(TAsset,MATCH(B812,TName,0))&amp;"",E812&amp;""),E812&amp;""))</f>
        <v/>
      </c>
      <c r="K812" s="28">
        <f>IF(AND(A812="",B812="",C812="",F812=""),"",IF(A812="","Add a date",IF(A812&gt;AsOf,"After as-of date: not counted yet",IF(AND(B812&lt;&gt;"",COUNTIF(TName,B812)=0),"Task not on Tasks sheet",""))))</f>
        <v/>
      </c>
    </row>
    <row r="813">
      <c r="A813" s="6" t="n"/>
      <c r="B813" s="10" t="n"/>
      <c r="C813" s="10" t="n"/>
      <c r="D813" s="10" t="n"/>
      <c r="E813" s="10" t="n"/>
      <c r="F813" s="24" t="n"/>
      <c r="G813" s="10" t="n"/>
      <c r="H813" s="10" t="n"/>
      <c r="I813" s="11">
        <f>IF(AND(A813="",B813=""),"",IF(B813&lt;&gt;"",IFERROR(INDEX(TArea,MATCH(B813,TName,0))&amp;"",D813&amp;""),D813&amp;""))</f>
        <v/>
      </c>
      <c r="J813" s="11">
        <f>IF(AND(A813="",B813=""),"",IF(B813&lt;&gt;"",IFERROR(INDEX(TAsset,MATCH(B813,TName,0))&amp;"",E813&amp;""),E813&amp;""))</f>
        <v/>
      </c>
      <c r="K813" s="28">
        <f>IF(AND(A813="",B813="",C813="",F813=""),"",IF(A813="","Add a date",IF(A813&gt;AsOf,"After as-of date: not counted yet",IF(AND(B813&lt;&gt;"",COUNTIF(TName,B813)=0),"Task not on Tasks sheet",""))))</f>
        <v/>
      </c>
    </row>
    <row r="814">
      <c r="A814" s="6" t="n"/>
      <c r="B814" s="10" t="n"/>
      <c r="C814" s="10" t="n"/>
      <c r="D814" s="10" t="n"/>
      <c r="E814" s="10" t="n"/>
      <c r="F814" s="24" t="n"/>
      <c r="G814" s="10" t="n"/>
      <c r="H814" s="10" t="n"/>
      <c r="I814" s="11">
        <f>IF(AND(A814="",B814=""),"",IF(B814&lt;&gt;"",IFERROR(INDEX(TArea,MATCH(B814,TName,0))&amp;"",D814&amp;""),D814&amp;""))</f>
        <v/>
      </c>
      <c r="J814" s="11">
        <f>IF(AND(A814="",B814=""),"",IF(B814&lt;&gt;"",IFERROR(INDEX(TAsset,MATCH(B814,TName,0))&amp;"",E814&amp;""),E814&amp;""))</f>
        <v/>
      </c>
      <c r="K814" s="28">
        <f>IF(AND(A814="",B814="",C814="",F814=""),"",IF(A814="","Add a date",IF(A814&gt;AsOf,"After as-of date: not counted yet",IF(AND(B814&lt;&gt;"",COUNTIF(TName,B814)=0),"Task not on Tasks sheet",""))))</f>
        <v/>
      </c>
    </row>
    <row r="815">
      <c r="A815" s="6" t="n"/>
      <c r="B815" s="10" t="n"/>
      <c r="C815" s="10" t="n"/>
      <c r="D815" s="10" t="n"/>
      <c r="E815" s="10" t="n"/>
      <c r="F815" s="24" t="n"/>
      <c r="G815" s="10" t="n"/>
      <c r="H815" s="10" t="n"/>
      <c r="I815" s="11">
        <f>IF(AND(A815="",B815=""),"",IF(B815&lt;&gt;"",IFERROR(INDEX(TArea,MATCH(B815,TName,0))&amp;"",D815&amp;""),D815&amp;""))</f>
        <v/>
      </c>
      <c r="J815" s="11">
        <f>IF(AND(A815="",B815=""),"",IF(B815&lt;&gt;"",IFERROR(INDEX(TAsset,MATCH(B815,TName,0))&amp;"",E815&amp;""),E815&amp;""))</f>
        <v/>
      </c>
      <c r="K815" s="28">
        <f>IF(AND(A815="",B815="",C815="",F815=""),"",IF(A815="","Add a date",IF(A815&gt;AsOf,"After as-of date: not counted yet",IF(AND(B815&lt;&gt;"",COUNTIF(TName,B815)=0),"Task not on Tasks sheet",""))))</f>
        <v/>
      </c>
    </row>
    <row r="816">
      <c r="A816" s="6" t="n"/>
      <c r="B816" s="10" t="n"/>
      <c r="C816" s="10" t="n"/>
      <c r="D816" s="10" t="n"/>
      <c r="E816" s="10" t="n"/>
      <c r="F816" s="24" t="n"/>
      <c r="G816" s="10" t="n"/>
      <c r="H816" s="10" t="n"/>
      <c r="I816" s="11">
        <f>IF(AND(A816="",B816=""),"",IF(B816&lt;&gt;"",IFERROR(INDEX(TArea,MATCH(B816,TName,0))&amp;"",D816&amp;""),D816&amp;""))</f>
        <v/>
      </c>
      <c r="J816" s="11">
        <f>IF(AND(A816="",B816=""),"",IF(B816&lt;&gt;"",IFERROR(INDEX(TAsset,MATCH(B816,TName,0))&amp;"",E816&amp;""),E816&amp;""))</f>
        <v/>
      </c>
      <c r="K816" s="28">
        <f>IF(AND(A816="",B816="",C816="",F816=""),"",IF(A816="","Add a date",IF(A816&gt;AsOf,"After as-of date: not counted yet",IF(AND(B816&lt;&gt;"",COUNTIF(TName,B816)=0),"Task not on Tasks sheet",""))))</f>
        <v/>
      </c>
    </row>
    <row r="817">
      <c r="A817" s="6" t="n"/>
      <c r="B817" s="10" t="n"/>
      <c r="C817" s="10" t="n"/>
      <c r="D817" s="10" t="n"/>
      <c r="E817" s="10" t="n"/>
      <c r="F817" s="24" t="n"/>
      <c r="G817" s="10" t="n"/>
      <c r="H817" s="10" t="n"/>
      <c r="I817" s="11">
        <f>IF(AND(A817="",B817=""),"",IF(B817&lt;&gt;"",IFERROR(INDEX(TArea,MATCH(B817,TName,0))&amp;"",D817&amp;""),D817&amp;""))</f>
        <v/>
      </c>
      <c r="J817" s="11">
        <f>IF(AND(A817="",B817=""),"",IF(B817&lt;&gt;"",IFERROR(INDEX(TAsset,MATCH(B817,TName,0))&amp;"",E817&amp;""),E817&amp;""))</f>
        <v/>
      </c>
      <c r="K817" s="28">
        <f>IF(AND(A817="",B817="",C817="",F817=""),"",IF(A817="","Add a date",IF(A817&gt;AsOf,"After as-of date: not counted yet",IF(AND(B817&lt;&gt;"",COUNTIF(TName,B817)=0),"Task not on Tasks sheet",""))))</f>
        <v/>
      </c>
    </row>
    <row r="818">
      <c r="A818" s="6" t="n"/>
      <c r="B818" s="10" t="n"/>
      <c r="C818" s="10" t="n"/>
      <c r="D818" s="10" t="n"/>
      <c r="E818" s="10" t="n"/>
      <c r="F818" s="24" t="n"/>
      <c r="G818" s="10" t="n"/>
      <c r="H818" s="10" t="n"/>
      <c r="I818" s="11">
        <f>IF(AND(A818="",B818=""),"",IF(B818&lt;&gt;"",IFERROR(INDEX(TArea,MATCH(B818,TName,0))&amp;"",D818&amp;""),D818&amp;""))</f>
        <v/>
      </c>
      <c r="J818" s="11">
        <f>IF(AND(A818="",B818=""),"",IF(B818&lt;&gt;"",IFERROR(INDEX(TAsset,MATCH(B818,TName,0))&amp;"",E818&amp;""),E818&amp;""))</f>
        <v/>
      </c>
      <c r="K818" s="28">
        <f>IF(AND(A818="",B818="",C818="",F818=""),"",IF(A818="","Add a date",IF(A818&gt;AsOf,"After as-of date: not counted yet",IF(AND(B818&lt;&gt;"",COUNTIF(TName,B818)=0),"Task not on Tasks sheet",""))))</f>
        <v/>
      </c>
    </row>
    <row r="819">
      <c r="A819" s="6" t="n"/>
      <c r="B819" s="10" t="n"/>
      <c r="C819" s="10" t="n"/>
      <c r="D819" s="10" t="n"/>
      <c r="E819" s="10" t="n"/>
      <c r="F819" s="24" t="n"/>
      <c r="G819" s="10" t="n"/>
      <c r="H819" s="10" t="n"/>
      <c r="I819" s="11">
        <f>IF(AND(A819="",B819=""),"",IF(B819&lt;&gt;"",IFERROR(INDEX(TArea,MATCH(B819,TName,0))&amp;"",D819&amp;""),D819&amp;""))</f>
        <v/>
      </c>
      <c r="J819" s="11">
        <f>IF(AND(A819="",B819=""),"",IF(B819&lt;&gt;"",IFERROR(INDEX(TAsset,MATCH(B819,TName,0))&amp;"",E819&amp;""),E819&amp;""))</f>
        <v/>
      </c>
      <c r="K819" s="28">
        <f>IF(AND(A819="",B819="",C819="",F819=""),"",IF(A819="","Add a date",IF(A819&gt;AsOf,"After as-of date: not counted yet",IF(AND(B819&lt;&gt;"",COUNTIF(TName,B819)=0),"Task not on Tasks sheet",""))))</f>
        <v/>
      </c>
    </row>
    <row r="820">
      <c r="A820" s="6" t="n"/>
      <c r="B820" s="10" t="n"/>
      <c r="C820" s="10" t="n"/>
      <c r="D820" s="10" t="n"/>
      <c r="E820" s="10" t="n"/>
      <c r="F820" s="24" t="n"/>
      <c r="G820" s="10" t="n"/>
      <c r="H820" s="10" t="n"/>
      <c r="I820" s="11">
        <f>IF(AND(A820="",B820=""),"",IF(B820&lt;&gt;"",IFERROR(INDEX(TArea,MATCH(B820,TName,0))&amp;"",D820&amp;""),D820&amp;""))</f>
        <v/>
      </c>
      <c r="J820" s="11">
        <f>IF(AND(A820="",B820=""),"",IF(B820&lt;&gt;"",IFERROR(INDEX(TAsset,MATCH(B820,TName,0))&amp;"",E820&amp;""),E820&amp;""))</f>
        <v/>
      </c>
      <c r="K820" s="28">
        <f>IF(AND(A820="",B820="",C820="",F820=""),"",IF(A820="","Add a date",IF(A820&gt;AsOf,"After as-of date: not counted yet",IF(AND(B820&lt;&gt;"",COUNTIF(TName,B820)=0),"Task not on Tasks sheet",""))))</f>
        <v/>
      </c>
    </row>
    <row r="821">
      <c r="A821" s="6" t="n"/>
      <c r="B821" s="10" t="n"/>
      <c r="C821" s="10" t="n"/>
      <c r="D821" s="10" t="n"/>
      <c r="E821" s="10" t="n"/>
      <c r="F821" s="24" t="n"/>
      <c r="G821" s="10" t="n"/>
      <c r="H821" s="10" t="n"/>
      <c r="I821" s="11">
        <f>IF(AND(A821="",B821=""),"",IF(B821&lt;&gt;"",IFERROR(INDEX(TArea,MATCH(B821,TName,0))&amp;"",D821&amp;""),D821&amp;""))</f>
        <v/>
      </c>
      <c r="J821" s="11">
        <f>IF(AND(A821="",B821=""),"",IF(B821&lt;&gt;"",IFERROR(INDEX(TAsset,MATCH(B821,TName,0))&amp;"",E821&amp;""),E821&amp;""))</f>
        <v/>
      </c>
      <c r="K821" s="28">
        <f>IF(AND(A821="",B821="",C821="",F821=""),"",IF(A821="","Add a date",IF(A821&gt;AsOf,"After as-of date: not counted yet",IF(AND(B821&lt;&gt;"",COUNTIF(TName,B821)=0),"Task not on Tasks sheet",""))))</f>
        <v/>
      </c>
    </row>
    <row r="822">
      <c r="A822" s="6" t="n"/>
      <c r="B822" s="10" t="n"/>
      <c r="C822" s="10" t="n"/>
      <c r="D822" s="10" t="n"/>
      <c r="E822" s="10" t="n"/>
      <c r="F822" s="24" t="n"/>
      <c r="G822" s="10" t="n"/>
      <c r="H822" s="10" t="n"/>
      <c r="I822" s="11">
        <f>IF(AND(A822="",B822=""),"",IF(B822&lt;&gt;"",IFERROR(INDEX(TArea,MATCH(B822,TName,0))&amp;"",D822&amp;""),D822&amp;""))</f>
        <v/>
      </c>
      <c r="J822" s="11">
        <f>IF(AND(A822="",B822=""),"",IF(B822&lt;&gt;"",IFERROR(INDEX(TAsset,MATCH(B822,TName,0))&amp;"",E822&amp;""),E822&amp;""))</f>
        <v/>
      </c>
      <c r="K822" s="28">
        <f>IF(AND(A822="",B822="",C822="",F822=""),"",IF(A822="","Add a date",IF(A822&gt;AsOf,"After as-of date: not counted yet",IF(AND(B822&lt;&gt;"",COUNTIF(TName,B822)=0),"Task not on Tasks sheet",""))))</f>
        <v/>
      </c>
    </row>
    <row r="823">
      <c r="A823" s="6" t="n"/>
      <c r="B823" s="10" t="n"/>
      <c r="C823" s="10" t="n"/>
      <c r="D823" s="10" t="n"/>
      <c r="E823" s="10" t="n"/>
      <c r="F823" s="24" t="n"/>
      <c r="G823" s="10" t="n"/>
      <c r="H823" s="10" t="n"/>
      <c r="I823" s="11">
        <f>IF(AND(A823="",B823=""),"",IF(B823&lt;&gt;"",IFERROR(INDEX(TArea,MATCH(B823,TName,0))&amp;"",D823&amp;""),D823&amp;""))</f>
        <v/>
      </c>
      <c r="J823" s="11">
        <f>IF(AND(A823="",B823=""),"",IF(B823&lt;&gt;"",IFERROR(INDEX(TAsset,MATCH(B823,TName,0))&amp;"",E823&amp;""),E823&amp;""))</f>
        <v/>
      </c>
      <c r="K823" s="28">
        <f>IF(AND(A823="",B823="",C823="",F823=""),"",IF(A823="","Add a date",IF(A823&gt;AsOf,"After as-of date: not counted yet",IF(AND(B823&lt;&gt;"",COUNTIF(TName,B823)=0),"Task not on Tasks sheet",""))))</f>
        <v/>
      </c>
    </row>
    <row r="824">
      <c r="A824" s="6" t="n"/>
      <c r="B824" s="10" t="n"/>
      <c r="C824" s="10" t="n"/>
      <c r="D824" s="10" t="n"/>
      <c r="E824" s="10" t="n"/>
      <c r="F824" s="24" t="n"/>
      <c r="G824" s="10" t="n"/>
      <c r="H824" s="10" t="n"/>
      <c r="I824" s="11">
        <f>IF(AND(A824="",B824=""),"",IF(B824&lt;&gt;"",IFERROR(INDEX(TArea,MATCH(B824,TName,0))&amp;"",D824&amp;""),D824&amp;""))</f>
        <v/>
      </c>
      <c r="J824" s="11">
        <f>IF(AND(A824="",B824=""),"",IF(B824&lt;&gt;"",IFERROR(INDEX(TAsset,MATCH(B824,TName,0))&amp;"",E824&amp;""),E824&amp;""))</f>
        <v/>
      </c>
      <c r="K824" s="28">
        <f>IF(AND(A824="",B824="",C824="",F824=""),"",IF(A824="","Add a date",IF(A824&gt;AsOf,"After as-of date: not counted yet",IF(AND(B824&lt;&gt;"",COUNTIF(TName,B824)=0),"Task not on Tasks sheet",""))))</f>
        <v/>
      </c>
    </row>
    <row r="825">
      <c r="A825" s="6" t="n"/>
      <c r="B825" s="10" t="n"/>
      <c r="C825" s="10" t="n"/>
      <c r="D825" s="10" t="n"/>
      <c r="E825" s="10" t="n"/>
      <c r="F825" s="24" t="n"/>
      <c r="G825" s="10" t="n"/>
      <c r="H825" s="10" t="n"/>
      <c r="I825" s="11">
        <f>IF(AND(A825="",B825=""),"",IF(B825&lt;&gt;"",IFERROR(INDEX(TArea,MATCH(B825,TName,0))&amp;"",D825&amp;""),D825&amp;""))</f>
        <v/>
      </c>
      <c r="J825" s="11">
        <f>IF(AND(A825="",B825=""),"",IF(B825&lt;&gt;"",IFERROR(INDEX(TAsset,MATCH(B825,TName,0))&amp;"",E825&amp;""),E825&amp;""))</f>
        <v/>
      </c>
      <c r="K825" s="28">
        <f>IF(AND(A825="",B825="",C825="",F825=""),"",IF(A825="","Add a date",IF(A825&gt;AsOf,"After as-of date: not counted yet",IF(AND(B825&lt;&gt;"",COUNTIF(TName,B825)=0),"Task not on Tasks sheet",""))))</f>
        <v/>
      </c>
    </row>
    <row r="826">
      <c r="A826" s="6" t="n"/>
      <c r="B826" s="10" t="n"/>
      <c r="C826" s="10" t="n"/>
      <c r="D826" s="10" t="n"/>
      <c r="E826" s="10" t="n"/>
      <c r="F826" s="24" t="n"/>
      <c r="G826" s="10" t="n"/>
      <c r="H826" s="10" t="n"/>
      <c r="I826" s="11">
        <f>IF(AND(A826="",B826=""),"",IF(B826&lt;&gt;"",IFERROR(INDEX(TArea,MATCH(B826,TName,0))&amp;"",D826&amp;""),D826&amp;""))</f>
        <v/>
      </c>
      <c r="J826" s="11">
        <f>IF(AND(A826="",B826=""),"",IF(B826&lt;&gt;"",IFERROR(INDEX(TAsset,MATCH(B826,TName,0))&amp;"",E826&amp;""),E826&amp;""))</f>
        <v/>
      </c>
      <c r="K826" s="28">
        <f>IF(AND(A826="",B826="",C826="",F826=""),"",IF(A826="","Add a date",IF(A826&gt;AsOf,"After as-of date: not counted yet",IF(AND(B826&lt;&gt;"",COUNTIF(TName,B826)=0),"Task not on Tasks sheet",""))))</f>
        <v/>
      </c>
    </row>
    <row r="827">
      <c r="A827" s="6" t="n"/>
      <c r="B827" s="10" t="n"/>
      <c r="C827" s="10" t="n"/>
      <c r="D827" s="10" t="n"/>
      <c r="E827" s="10" t="n"/>
      <c r="F827" s="24" t="n"/>
      <c r="G827" s="10" t="n"/>
      <c r="H827" s="10" t="n"/>
      <c r="I827" s="11">
        <f>IF(AND(A827="",B827=""),"",IF(B827&lt;&gt;"",IFERROR(INDEX(TArea,MATCH(B827,TName,0))&amp;"",D827&amp;""),D827&amp;""))</f>
        <v/>
      </c>
      <c r="J827" s="11">
        <f>IF(AND(A827="",B827=""),"",IF(B827&lt;&gt;"",IFERROR(INDEX(TAsset,MATCH(B827,TName,0))&amp;"",E827&amp;""),E827&amp;""))</f>
        <v/>
      </c>
      <c r="K827" s="28">
        <f>IF(AND(A827="",B827="",C827="",F827=""),"",IF(A827="","Add a date",IF(A827&gt;AsOf,"After as-of date: not counted yet",IF(AND(B827&lt;&gt;"",COUNTIF(TName,B827)=0),"Task not on Tasks sheet",""))))</f>
        <v/>
      </c>
    </row>
    <row r="828">
      <c r="A828" s="6" t="n"/>
      <c r="B828" s="10" t="n"/>
      <c r="C828" s="10" t="n"/>
      <c r="D828" s="10" t="n"/>
      <c r="E828" s="10" t="n"/>
      <c r="F828" s="24" t="n"/>
      <c r="G828" s="10" t="n"/>
      <c r="H828" s="10" t="n"/>
      <c r="I828" s="11">
        <f>IF(AND(A828="",B828=""),"",IF(B828&lt;&gt;"",IFERROR(INDEX(TArea,MATCH(B828,TName,0))&amp;"",D828&amp;""),D828&amp;""))</f>
        <v/>
      </c>
      <c r="J828" s="11">
        <f>IF(AND(A828="",B828=""),"",IF(B828&lt;&gt;"",IFERROR(INDEX(TAsset,MATCH(B828,TName,0))&amp;"",E828&amp;""),E828&amp;""))</f>
        <v/>
      </c>
      <c r="K828" s="28">
        <f>IF(AND(A828="",B828="",C828="",F828=""),"",IF(A828="","Add a date",IF(A828&gt;AsOf,"After as-of date: not counted yet",IF(AND(B828&lt;&gt;"",COUNTIF(TName,B828)=0),"Task not on Tasks sheet",""))))</f>
        <v/>
      </c>
    </row>
    <row r="829">
      <c r="A829" s="6" t="n"/>
      <c r="B829" s="10" t="n"/>
      <c r="C829" s="10" t="n"/>
      <c r="D829" s="10" t="n"/>
      <c r="E829" s="10" t="n"/>
      <c r="F829" s="24" t="n"/>
      <c r="G829" s="10" t="n"/>
      <c r="H829" s="10" t="n"/>
      <c r="I829" s="11">
        <f>IF(AND(A829="",B829=""),"",IF(B829&lt;&gt;"",IFERROR(INDEX(TArea,MATCH(B829,TName,0))&amp;"",D829&amp;""),D829&amp;""))</f>
        <v/>
      </c>
      <c r="J829" s="11">
        <f>IF(AND(A829="",B829=""),"",IF(B829&lt;&gt;"",IFERROR(INDEX(TAsset,MATCH(B829,TName,0))&amp;"",E829&amp;""),E829&amp;""))</f>
        <v/>
      </c>
      <c r="K829" s="28">
        <f>IF(AND(A829="",B829="",C829="",F829=""),"",IF(A829="","Add a date",IF(A829&gt;AsOf,"After as-of date: not counted yet",IF(AND(B829&lt;&gt;"",COUNTIF(TName,B829)=0),"Task not on Tasks sheet",""))))</f>
        <v/>
      </c>
    </row>
    <row r="830">
      <c r="A830" s="6" t="n"/>
      <c r="B830" s="10" t="n"/>
      <c r="C830" s="10" t="n"/>
      <c r="D830" s="10" t="n"/>
      <c r="E830" s="10" t="n"/>
      <c r="F830" s="24" t="n"/>
      <c r="G830" s="10" t="n"/>
      <c r="H830" s="10" t="n"/>
      <c r="I830" s="11">
        <f>IF(AND(A830="",B830=""),"",IF(B830&lt;&gt;"",IFERROR(INDEX(TArea,MATCH(B830,TName,0))&amp;"",D830&amp;""),D830&amp;""))</f>
        <v/>
      </c>
      <c r="J830" s="11">
        <f>IF(AND(A830="",B830=""),"",IF(B830&lt;&gt;"",IFERROR(INDEX(TAsset,MATCH(B830,TName,0))&amp;"",E830&amp;""),E830&amp;""))</f>
        <v/>
      </c>
      <c r="K830" s="28">
        <f>IF(AND(A830="",B830="",C830="",F830=""),"",IF(A830="","Add a date",IF(A830&gt;AsOf,"After as-of date: not counted yet",IF(AND(B830&lt;&gt;"",COUNTIF(TName,B830)=0),"Task not on Tasks sheet",""))))</f>
        <v/>
      </c>
    </row>
    <row r="831">
      <c r="A831" s="6" t="n"/>
      <c r="B831" s="10" t="n"/>
      <c r="C831" s="10" t="n"/>
      <c r="D831" s="10" t="n"/>
      <c r="E831" s="10" t="n"/>
      <c r="F831" s="24" t="n"/>
      <c r="G831" s="10" t="n"/>
      <c r="H831" s="10" t="n"/>
      <c r="I831" s="11">
        <f>IF(AND(A831="",B831=""),"",IF(B831&lt;&gt;"",IFERROR(INDEX(TArea,MATCH(B831,TName,0))&amp;"",D831&amp;""),D831&amp;""))</f>
        <v/>
      </c>
      <c r="J831" s="11">
        <f>IF(AND(A831="",B831=""),"",IF(B831&lt;&gt;"",IFERROR(INDEX(TAsset,MATCH(B831,TName,0))&amp;"",E831&amp;""),E831&amp;""))</f>
        <v/>
      </c>
      <c r="K831" s="28">
        <f>IF(AND(A831="",B831="",C831="",F831=""),"",IF(A831="","Add a date",IF(A831&gt;AsOf,"After as-of date: not counted yet",IF(AND(B831&lt;&gt;"",COUNTIF(TName,B831)=0),"Task not on Tasks sheet",""))))</f>
        <v/>
      </c>
    </row>
    <row r="832">
      <c r="A832" s="6" t="n"/>
      <c r="B832" s="10" t="n"/>
      <c r="C832" s="10" t="n"/>
      <c r="D832" s="10" t="n"/>
      <c r="E832" s="10" t="n"/>
      <c r="F832" s="24" t="n"/>
      <c r="G832" s="10" t="n"/>
      <c r="H832" s="10" t="n"/>
      <c r="I832" s="11">
        <f>IF(AND(A832="",B832=""),"",IF(B832&lt;&gt;"",IFERROR(INDEX(TArea,MATCH(B832,TName,0))&amp;"",D832&amp;""),D832&amp;""))</f>
        <v/>
      </c>
      <c r="J832" s="11">
        <f>IF(AND(A832="",B832=""),"",IF(B832&lt;&gt;"",IFERROR(INDEX(TAsset,MATCH(B832,TName,0))&amp;"",E832&amp;""),E832&amp;""))</f>
        <v/>
      </c>
      <c r="K832" s="28">
        <f>IF(AND(A832="",B832="",C832="",F832=""),"",IF(A832="","Add a date",IF(A832&gt;AsOf,"After as-of date: not counted yet",IF(AND(B832&lt;&gt;"",COUNTIF(TName,B832)=0),"Task not on Tasks sheet",""))))</f>
        <v/>
      </c>
    </row>
    <row r="833">
      <c r="A833" s="6" t="n"/>
      <c r="B833" s="10" t="n"/>
      <c r="C833" s="10" t="n"/>
      <c r="D833" s="10" t="n"/>
      <c r="E833" s="10" t="n"/>
      <c r="F833" s="24" t="n"/>
      <c r="G833" s="10" t="n"/>
      <c r="H833" s="10" t="n"/>
      <c r="I833" s="11">
        <f>IF(AND(A833="",B833=""),"",IF(B833&lt;&gt;"",IFERROR(INDEX(TArea,MATCH(B833,TName,0))&amp;"",D833&amp;""),D833&amp;""))</f>
        <v/>
      </c>
      <c r="J833" s="11">
        <f>IF(AND(A833="",B833=""),"",IF(B833&lt;&gt;"",IFERROR(INDEX(TAsset,MATCH(B833,TName,0))&amp;"",E833&amp;""),E833&amp;""))</f>
        <v/>
      </c>
      <c r="K833" s="28">
        <f>IF(AND(A833="",B833="",C833="",F833=""),"",IF(A833="","Add a date",IF(A833&gt;AsOf,"After as-of date: not counted yet",IF(AND(B833&lt;&gt;"",COUNTIF(TName,B833)=0),"Task not on Tasks sheet",""))))</f>
        <v/>
      </c>
    </row>
    <row r="834">
      <c r="A834" s="6" t="n"/>
      <c r="B834" s="10" t="n"/>
      <c r="C834" s="10" t="n"/>
      <c r="D834" s="10" t="n"/>
      <c r="E834" s="10" t="n"/>
      <c r="F834" s="24" t="n"/>
      <c r="G834" s="10" t="n"/>
      <c r="H834" s="10" t="n"/>
      <c r="I834" s="11">
        <f>IF(AND(A834="",B834=""),"",IF(B834&lt;&gt;"",IFERROR(INDEX(TArea,MATCH(B834,TName,0))&amp;"",D834&amp;""),D834&amp;""))</f>
        <v/>
      </c>
      <c r="J834" s="11">
        <f>IF(AND(A834="",B834=""),"",IF(B834&lt;&gt;"",IFERROR(INDEX(TAsset,MATCH(B834,TName,0))&amp;"",E834&amp;""),E834&amp;""))</f>
        <v/>
      </c>
      <c r="K834" s="28">
        <f>IF(AND(A834="",B834="",C834="",F834=""),"",IF(A834="","Add a date",IF(A834&gt;AsOf,"After as-of date: not counted yet",IF(AND(B834&lt;&gt;"",COUNTIF(TName,B834)=0),"Task not on Tasks sheet",""))))</f>
        <v/>
      </c>
    </row>
    <row r="835">
      <c r="A835" s="6" t="n"/>
      <c r="B835" s="10" t="n"/>
      <c r="C835" s="10" t="n"/>
      <c r="D835" s="10" t="n"/>
      <c r="E835" s="10" t="n"/>
      <c r="F835" s="24" t="n"/>
      <c r="G835" s="10" t="n"/>
      <c r="H835" s="10" t="n"/>
      <c r="I835" s="11">
        <f>IF(AND(A835="",B835=""),"",IF(B835&lt;&gt;"",IFERROR(INDEX(TArea,MATCH(B835,TName,0))&amp;"",D835&amp;""),D835&amp;""))</f>
        <v/>
      </c>
      <c r="J835" s="11">
        <f>IF(AND(A835="",B835=""),"",IF(B835&lt;&gt;"",IFERROR(INDEX(TAsset,MATCH(B835,TName,0))&amp;"",E835&amp;""),E835&amp;""))</f>
        <v/>
      </c>
      <c r="K835" s="28">
        <f>IF(AND(A835="",B835="",C835="",F835=""),"",IF(A835="","Add a date",IF(A835&gt;AsOf,"After as-of date: not counted yet",IF(AND(B835&lt;&gt;"",COUNTIF(TName,B835)=0),"Task not on Tasks sheet",""))))</f>
        <v/>
      </c>
    </row>
    <row r="836">
      <c r="A836" s="6" t="n"/>
      <c r="B836" s="10" t="n"/>
      <c r="C836" s="10" t="n"/>
      <c r="D836" s="10" t="n"/>
      <c r="E836" s="10" t="n"/>
      <c r="F836" s="24" t="n"/>
      <c r="G836" s="10" t="n"/>
      <c r="H836" s="10" t="n"/>
      <c r="I836" s="11">
        <f>IF(AND(A836="",B836=""),"",IF(B836&lt;&gt;"",IFERROR(INDEX(TArea,MATCH(B836,TName,0))&amp;"",D836&amp;""),D836&amp;""))</f>
        <v/>
      </c>
      <c r="J836" s="11">
        <f>IF(AND(A836="",B836=""),"",IF(B836&lt;&gt;"",IFERROR(INDEX(TAsset,MATCH(B836,TName,0))&amp;"",E836&amp;""),E836&amp;""))</f>
        <v/>
      </c>
      <c r="K836" s="28">
        <f>IF(AND(A836="",B836="",C836="",F836=""),"",IF(A836="","Add a date",IF(A836&gt;AsOf,"After as-of date: not counted yet",IF(AND(B836&lt;&gt;"",COUNTIF(TName,B836)=0),"Task not on Tasks sheet",""))))</f>
        <v/>
      </c>
    </row>
    <row r="837">
      <c r="A837" s="6" t="n"/>
      <c r="B837" s="10" t="n"/>
      <c r="C837" s="10" t="n"/>
      <c r="D837" s="10" t="n"/>
      <c r="E837" s="10" t="n"/>
      <c r="F837" s="24" t="n"/>
      <c r="G837" s="10" t="n"/>
      <c r="H837" s="10" t="n"/>
      <c r="I837" s="11">
        <f>IF(AND(A837="",B837=""),"",IF(B837&lt;&gt;"",IFERROR(INDEX(TArea,MATCH(B837,TName,0))&amp;"",D837&amp;""),D837&amp;""))</f>
        <v/>
      </c>
      <c r="J837" s="11">
        <f>IF(AND(A837="",B837=""),"",IF(B837&lt;&gt;"",IFERROR(INDEX(TAsset,MATCH(B837,TName,0))&amp;"",E837&amp;""),E837&amp;""))</f>
        <v/>
      </c>
      <c r="K837" s="28">
        <f>IF(AND(A837="",B837="",C837="",F837=""),"",IF(A837="","Add a date",IF(A837&gt;AsOf,"After as-of date: not counted yet",IF(AND(B837&lt;&gt;"",COUNTIF(TName,B837)=0),"Task not on Tasks sheet",""))))</f>
        <v/>
      </c>
    </row>
    <row r="838">
      <c r="A838" s="6" t="n"/>
      <c r="B838" s="10" t="n"/>
      <c r="C838" s="10" t="n"/>
      <c r="D838" s="10" t="n"/>
      <c r="E838" s="10" t="n"/>
      <c r="F838" s="24" t="n"/>
      <c r="G838" s="10" t="n"/>
      <c r="H838" s="10" t="n"/>
      <c r="I838" s="11">
        <f>IF(AND(A838="",B838=""),"",IF(B838&lt;&gt;"",IFERROR(INDEX(TArea,MATCH(B838,TName,0))&amp;"",D838&amp;""),D838&amp;""))</f>
        <v/>
      </c>
      <c r="J838" s="11">
        <f>IF(AND(A838="",B838=""),"",IF(B838&lt;&gt;"",IFERROR(INDEX(TAsset,MATCH(B838,TName,0))&amp;"",E838&amp;""),E838&amp;""))</f>
        <v/>
      </c>
      <c r="K838" s="28">
        <f>IF(AND(A838="",B838="",C838="",F838=""),"",IF(A838="","Add a date",IF(A838&gt;AsOf,"After as-of date: not counted yet",IF(AND(B838&lt;&gt;"",COUNTIF(TName,B838)=0),"Task not on Tasks sheet",""))))</f>
        <v/>
      </c>
    </row>
    <row r="839">
      <c r="A839" s="6" t="n"/>
      <c r="B839" s="10" t="n"/>
      <c r="C839" s="10" t="n"/>
      <c r="D839" s="10" t="n"/>
      <c r="E839" s="10" t="n"/>
      <c r="F839" s="24" t="n"/>
      <c r="G839" s="10" t="n"/>
      <c r="H839" s="10" t="n"/>
      <c r="I839" s="11">
        <f>IF(AND(A839="",B839=""),"",IF(B839&lt;&gt;"",IFERROR(INDEX(TArea,MATCH(B839,TName,0))&amp;"",D839&amp;""),D839&amp;""))</f>
        <v/>
      </c>
      <c r="J839" s="11">
        <f>IF(AND(A839="",B839=""),"",IF(B839&lt;&gt;"",IFERROR(INDEX(TAsset,MATCH(B839,TName,0))&amp;"",E839&amp;""),E839&amp;""))</f>
        <v/>
      </c>
      <c r="K839" s="28">
        <f>IF(AND(A839="",B839="",C839="",F839=""),"",IF(A839="","Add a date",IF(A839&gt;AsOf,"After as-of date: not counted yet",IF(AND(B839&lt;&gt;"",COUNTIF(TName,B839)=0),"Task not on Tasks sheet",""))))</f>
        <v/>
      </c>
    </row>
    <row r="840">
      <c r="A840" s="6" t="n"/>
      <c r="B840" s="10" t="n"/>
      <c r="C840" s="10" t="n"/>
      <c r="D840" s="10" t="n"/>
      <c r="E840" s="10" t="n"/>
      <c r="F840" s="24" t="n"/>
      <c r="G840" s="10" t="n"/>
      <c r="H840" s="10" t="n"/>
      <c r="I840" s="11">
        <f>IF(AND(A840="",B840=""),"",IF(B840&lt;&gt;"",IFERROR(INDEX(TArea,MATCH(B840,TName,0))&amp;"",D840&amp;""),D840&amp;""))</f>
        <v/>
      </c>
      <c r="J840" s="11">
        <f>IF(AND(A840="",B840=""),"",IF(B840&lt;&gt;"",IFERROR(INDEX(TAsset,MATCH(B840,TName,0))&amp;"",E840&amp;""),E840&amp;""))</f>
        <v/>
      </c>
      <c r="K840" s="28">
        <f>IF(AND(A840="",B840="",C840="",F840=""),"",IF(A840="","Add a date",IF(A840&gt;AsOf,"After as-of date: not counted yet",IF(AND(B840&lt;&gt;"",COUNTIF(TName,B840)=0),"Task not on Tasks sheet",""))))</f>
        <v/>
      </c>
    </row>
    <row r="841">
      <c r="A841" s="6" t="n"/>
      <c r="B841" s="10" t="n"/>
      <c r="C841" s="10" t="n"/>
      <c r="D841" s="10" t="n"/>
      <c r="E841" s="10" t="n"/>
      <c r="F841" s="24" t="n"/>
      <c r="G841" s="10" t="n"/>
      <c r="H841" s="10" t="n"/>
      <c r="I841" s="11">
        <f>IF(AND(A841="",B841=""),"",IF(B841&lt;&gt;"",IFERROR(INDEX(TArea,MATCH(B841,TName,0))&amp;"",D841&amp;""),D841&amp;""))</f>
        <v/>
      </c>
      <c r="J841" s="11">
        <f>IF(AND(A841="",B841=""),"",IF(B841&lt;&gt;"",IFERROR(INDEX(TAsset,MATCH(B841,TName,0))&amp;"",E841&amp;""),E841&amp;""))</f>
        <v/>
      </c>
      <c r="K841" s="28">
        <f>IF(AND(A841="",B841="",C841="",F841=""),"",IF(A841="","Add a date",IF(A841&gt;AsOf,"After as-of date: not counted yet",IF(AND(B841&lt;&gt;"",COUNTIF(TName,B841)=0),"Task not on Tasks sheet",""))))</f>
        <v/>
      </c>
    </row>
    <row r="842">
      <c r="A842" s="6" t="n"/>
      <c r="B842" s="10" t="n"/>
      <c r="C842" s="10" t="n"/>
      <c r="D842" s="10" t="n"/>
      <c r="E842" s="10" t="n"/>
      <c r="F842" s="24" t="n"/>
      <c r="G842" s="10" t="n"/>
      <c r="H842" s="10" t="n"/>
      <c r="I842" s="11">
        <f>IF(AND(A842="",B842=""),"",IF(B842&lt;&gt;"",IFERROR(INDEX(TArea,MATCH(B842,TName,0))&amp;"",D842&amp;""),D842&amp;""))</f>
        <v/>
      </c>
      <c r="J842" s="11">
        <f>IF(AND(A842="",B842=""),"",IF(B842&lt;&gt;"",IFERROR(INDEX(TAsset,MATCH(B842,TName,0))&amp;"",E842&amp;""),E842&amp;""))</f>
        <v/>
      </c>
      <c r="K842" s="28">
        <f>IF(AND(A842="",B842="",C842="",F842=""),"",IF(A842="","Add a date",IF(A842&gt;AsOf,"After as-of date: not counted yet",IF(AND(B842&lt;&gt;"",COUNTIF(TName,B842)=0),"Task not on Tasks sheet",""))))</f>
        <v/>
      </c>
    </row>
    <row r="843">
      <c r="A843" s="6" t="n"/>
      <c r="B843" s="10" t="n"/>
      <c r="C843" s="10" t="n"/>
      <c r="D843" s="10" t="n"/>
      <c r="E843" s="10" t="n"/>
      <c r="F843" s="24" t="n"/>
      <c r="G843" s="10" t="n"/>
      <c r="H843" s="10" t="n"/>
      <c r="I843" s="11">
        <f>IF(AND(A843="",B843=""),"",IF(B843&lt;&gt;"",IFERROR(INDEX(TArea,MATCH(B843,TName,0))&amp;"",D843&amp;""),D843&amp;""))</f>
        <v/>
      </c>
      <c r="J843" s="11">
        <f>IF(AND(A843="",B843=""),"",IF(B843&lt;&gt;"",IFERROR(INDEX(TAsset,MATCH(B843,TName,0))&amp;"",E843&amp;""),E843&amp;""))</f>
        <v/>
      </c>
      <c r="K843" s="28">
        <f>IF(AND(A843="",B843="",C843="",F843=""),"",IF(A843="","Add a date",IF(A843&gt;AsOf,"After as-of date: not counted yet",IF(AND(B843&lt;&gt;"",COUNTIF(TName,B843)=0),"Task not on Tasks sheet",""))))</f>
        <v/>
      </c>
    </row>
    <row r="844">
      <c r="A844" s="6" t="n"/>
      <c r="B844" s="10" t="n"/>
      <c r="C844" s="10" t="n"/>
      <c r="D844" s="10" t="n"/>
      <c r="E844" s="10" t="n"/>
      <c r="F844" s="24" t="n"/>
      <c r="G844" s="10" t="n"/>
      <c r="H844" s="10" t="n"/>
      <c r="I844" s="11">
        <f>IF(AND(A844="",B844=""),"",IF(B844&lt;&gt;"",IFERROR(INDEX(TArea,MATCH(B844,TName,0))&amp;"",D844&amp;""),D844&amp;""))</f>
        <v/>
      </c>
      <c r="J844" s="11">
        <f>IF(AND(A844="",B844=""),"",IF(B844&lt;&gt;"",IFERROR(INDEX(TAsset,MATCH(B844,TName,0))&amp;"",E844&amp;""),E844&amp;""))</f>
        <v/>
      </c>
      <c r="K844" s="28">
        <f>IF(AND(A844="",B844="",C844="",F844=""),"",IF(A844="","Add a date",IF(A844&gt;AsOf,"After as-of date: not counted yet",IF(AND(B844&lt;&gt;"",COUNTIF(TName,B844)=0),"Task not on Tasks sheet",""))))</f>
        <v/>
      </c>
    </row>
    <row r="845">
      <c r="A845" s="6" t="n"/>
      <c r="B845" s="10" t="n"/>
      <c r="C845" s="10" t="n"/>
      <c r="D845" s="10" t="n"/>
      <c r="E845" s="10" t="n"/>
      <c r="F845" s="24" t="n"/>
      <c r="G845" s="10" t="n"/>
      <c r="H845" s="10" t="n"/>
      <c r="I845" s="11">
        <f>IF(AND(A845="",B845=""),"",IF(B845&lt;&gt;"",IFERROR(INDEX(TArea,MATCH(B845,TName,0))&amp;"",D845&amp;""),D845&amp;""))</f>
        <v/>
      </c>
      <c r="J845" s="11">
        <f>IF(AND(A845="",B845=""),"",IF(B845&lt;&gt;"",IFERROR(INDEX(TAsset,MATCH(B845,TName,0))&amp;"",E845&amp;""),E845&amp;""))</f>
        <v/>
      </c>
      <c r="K845" s="28">
        <f>IF(AND(A845="",B845="",C845="",F845=""),"",IF(A845="","Add a date",IF(A845&gt;AsOf,"After as-of date: not counted yet",IF(AND(B845&lt;&gt;"",COUNTIF(TName,B845)=0),"Task not on Tasks sheet",""))))</f>
        <v/>
      </c>
    </row>
    <row r="846">
      <c r="A846" s="6" t="n"/>
      <c r="B846" s="10" t="n"/>
      <c r="C846" s="10" t="n"/>
      <c r="D846" s="10" t="n"/>
      <c r="E846" s="10" t="n"/>
      <c r="F846" s="24" t="n"/>
      <c r="G846" s="10" t="n"/>
      <c r="H846" s="10" t="n"/>
      <c r="I846" s="11">
        <f>IF(AND(A846="",B846=""),"",IF(B846&lt;&gt;"",IFERROR(INDEX(TArea,MATCH(B846,TName,0))&amp;"",D846&amp;""),D846&amp;""))</f>
        <v/>
      </c>
      <c r="J846" s="11">
        <f>IF(AND(A846="",B846=""),"",IF(B846&lt;&gt;"",IFERROR(INDEX(TAsset,MATCH(B846,TName,0))&amp;"",E846&amp;""),E846&amp;""))</f>
        <v/>
      </c>
      <c r="K846" s="28">
        <f>IF(AND(A846="",B846="",C846="",F846=""),"",IF(A846="","Add a date",IF(A846&gt;AsOf,"After as-of date: not counted yet",IF(AND(B846&lt;&gt;"",COUNTIF(TName,B846)=0),"Task not on Tasks sheet",""))))</f>
        <v/>
      </c>
    </row>
    <row r="847">
      <c r="A847" s="6" t="n"/>
      <c r="B847" s="10" t="n"/>
      <c r="C847" s="10" t="n"/>
      <c r="D847" s="10" t="n"/>
      <c r="E847" s="10" t="n"/>
      <c r="F847" s="24" t="n"/>
      <c r="G847" s="10" t="n"/>
      <c r="H847" s="10" t="n"/>
      <c r="I847" s="11">
        <f>IF(AND(A847="",B847=""),"",IF(B847&lt;&gt;"",IFERROR(INDEX(TArea,MATCH(B847,TName,0))&amp;"",D847&amp;""),D847&amp;""))</f>
        <v/>
      </c>
      <c r="J847" s="11">
        <f>IF(AND(A847="",B847=""),"",IF(B847&lt;&gt;"",IFERROR(INDEX(TAsset,MATCH(B847,TName,0))&amp;"",E847&amp;""),E847&amp;""))</f>
        <v/>
      </c>
      <c r="K847" s="28">
        <f>IF(AND(A847="",B847="",C847="",F847=""),"",IF(A847="","Add a date",IF(A847&gt;AsOf,"After as-of date: not counted yet",IF(AND(B847&lt;&gt;"",COUNTIF(TName,B847)=0),"Task not on Tasks sheet",""))))</f>
        <v/>
      </c>
    </row>
    <row r="848">
      <c r="A848" s="6" t="n"/>
      <c r="B848" s="10" t="n"/>
      <c r="C848" s="10" t="n"/>
      <c r="D848" s="10" t="n"/>
      <c r="E848" s="10" t="n"/>
      <c r="F848" s="24" t="n"/>
      <c r="G848" s="10" t="n"/>
      <c r="H848" s="10" t="n"/>
      <c r="I848" s="11">
        <f>IF(AND(A848="",B848=""),"",IF(B848&lt;&gt;"",IFERROR(INDEX(TArea,MATCH(B848,TName,0))&amp;"",D848&amp;""),D848&amp;""))</f>
        <v/>
      </c>
      <c r="J848" s="11">
        <f>IF(AND(A848="",B848=""),"",IF(B848&lt;&gt;"",IFERROR(INDEX(TAsset,MATCH(B848,TName,0))&amp;"",E848&amp;""),E848&amp;""))</f>
        <v/>
      </c>
      <c r="K848" s="28">
        <f>IF(AND(A848="",B848="",C848="",F848=""),"",IF(A848="","Add a date",IF(A848&gt;AsOf,"After as-of date: not counted yet",IF(AND(B848&lt;&gt;"",COUNTIF(TName,B848)=0),"Task not on Tasks sheet",""))))</f>
        <v/>
      </c>
    </row>
    <row r="849">
      <c r="A849" s="6" t="n"/>
      <c r="B849" s="10" t="n"/>
      <c r="C849" s="10" t="n"/>
      <c r="D849" s="10" t="n"/>
      <c r="E849" s="10" t="n"/>
      <c r="F849" s="24" t="n"/>
      <c r="G849" s="10" t="n"/>
      <c r="H849" s="10" t="n"/>
      <c r="I849" s="11">
        <f>IF(AND(A849="",B849=""),"",IF(B849&lt;&gt;"",IFERROR(INDEX(TArea,MATCH(B849,TName,0))&amp;"",D849&amp;""),D849&amp;""))</f>
        <v/>
      </c>
      <c r="J849" s="11">
        <f>IF(AND(A849="",B849=""),"",IF(B849&lt;&gt;"",IFERROR(INDEX(TAsset,MATCH(B849,TName,0))&amp;"",E849&amp;""),E849&amp;""))</f>
        <v/>
      </c>
      <c r="K849" s="28">
        <f>IF(AND(A849="",B849="",C849="",F849=""),"",IF(A849="","Add a date",IF(A849&gt;AsOf,"After as-of date: not counted yet",IF(AND(B849&lt;&gt;"",COUNTIF(TName,B849)=0),"Task not on Tasks sheet",""))))</f>
        <v/>
      </c>
    </row>
    <row r="850">
      <c r="A850" s="6" t="n"/>
      <c r="B850" s="10" t="n"/>
      <c r="C850" s="10" t="n"/>
      <c r="D850" s="10" t="n"/>
      <c r="E850" s="10" t="n"/>
      <c r="F850" s="24" t="n"/>
      <c r="G850" s="10" t="n"/>
      <c r="H850" s="10" t="n"/>
      <c r="I850" s="11">
        <f>IF(AND(A850="",B850=""),"",IF(B850&lt;&gt;"",IFERROR(INDEX(TArea,MATCH(B850,TName,0))&amp;"",D850&amp;""),D850&amp;""))</f>
        <v/>
      </c>
      <c r="J850" s="11">
        <f>IF(AND(A850="",B850=""),"",IF(B850&lt;&gt;"",IFERROR(INDEX(TAsset,MATCH(B850,TName,0))&amp;"",E850&amp;""),E850&amp;""))</f>
        <v/>
      </c>
      <c r="K850" s="28">
        <f>IF(AND(A850="",B850="",C850="",F850=""),"",IF(A850="","Add a date",IF(A850&gt;AsOf,"After as-of date: not counted yet",IF(AND(B850&lt;&gt;"",COUNTIF(TName,B850)=0),"Task not on Tasks sheet",""))))</f>
        <v/>
      </c>
    </row>
    <row r="851">
      <c r="A851" s="6" t="n"/>
      <c r="B851" s="10" t="n"/>
      <c r="C851" s="10" t="n"/>
      <c r="D851" s="10" t="n"/>
      <c r="E851" s="10" t="n"/>
      <c r="F851" s="24" t="n"/>
      <c r="G851" s="10" t="n"/>
      <c r="H851" s="10" t="n"/>
      <c r="I851" s="11">
        <f>IF(AND(A851="",B851=""),"",IF(B851&lt;&gt;"",IFERROR(INDEX(TArea,MATCH(B851,TName,0))&amp;"",D851&amp;""),D851&amp;""))</f>
        <v/>
      </c>
      <c r="J851" s="11">
        <f>IF(AND(A851="",B851=""),"",IF(B851&lt;&gt;"",IFERROR(INDEX(TAsset,MATCH(B851,TName,0))&amp;"",E851&amp;""),E851&amp;""))</f>
        <v/>
      </c>
      <c r="K851" s="28">
        <f>IF(AND(A851="",B851="",C851="",F851=""),"",IF(A851="","Add a date",IF(A851&gt;AsOf,"After as-of date: not counted yet",IF(AND(B851&lt;&gt;"",COUNTIF(TName,B851)=0),"Task not on Tasks sheet",""))))</f>
        <v/>
      </c>
    </row>
    <row r="852">
      <c r="A852" s="6" t="n"/>
      <c r="B852" s="10" t="n"/>
      <c r="C852" s="10" t="n"/>
      <c r="D852" s="10" t="n"/>
      <c r="E852" s="10" t="n"/>
      <c r="F852" s="24" t="n"/>
      <c r="G852" s="10" t="n"/>
      <c r="H852" s="10" t="n"/>
      <c r="I852" s="11">
        <f>IF(AND(A852="",B852=""),"",IF(B852&lt;&gt;"",IFERROR(INDEX(TArea,MATCH(B852,TName,0))&amp;"",D852&amp;""),D852&amp;""))</f>
        <v/>
      </c>
      <c r="J852" s="11">
        <f>IF(AND(A852="",B852=""),"",IF(B852&lt;&gt;"",IFERROR(INDEX(TAsset,MATCH(B852,TName,0))&amp;"",E852&amp;""),E852&amp;""))</f>
        <v/>
      </c>
      <c r="K852" s="28">
        <f>IF(AND(A852="",B852="",C852="",F852=""),"",IF(A852="","Add a date",IF(A852&gt;AsOf,"After as-of date: not counted yet",IF(AND(B852&lt;&gt;"",COUNTIF(TName,B852)=0),"Task not on Tasks sheet",""))))</f>
        <v/>
      </c>
    </row>
    <row r="853">
      <c r="A853" s="6" t="n"/>
      <c r="B853" s="10" t="n"/>
      <c r="C853" s="10" t="n"/>
      <c r="D853" s="10" t="n"/>
      <c r="E853" s="10" t="n"/>
      <c r="F853" s="24" t="n"/>
      <c r="G853" s="10" t="n"/>
      <c r="H853" s="10" t="n"/>
      <c r="I853" s="11">
        <f>IF(AND(A853="",B853=""),"",IF(B853&lt;&gt;"",IFERROR(INDEX(TArea,MATCH(B853,TName,0))&amp;"",D853&amp;""),D853&amp;""))</f>
        <v/>
      </c>
      <c r="J853" s="11">
        <f>IF(AND(A853="",B853=""),"",IF(B853&lt;&gt;"",IFERROR(INDEX(TAsset,MATCH(B853,TName,0))&amp;"",E853&amp;""),E853&amp;""))</f>
        <v/>
      </c>
      <c r="K853" s="28">
        <f>IF(AND(A853="",B853="",C853="",F853=""),"",IF(A853="","Add a date",IF(A853&gt;AsOf,"After as-of date: not counted yet",IF(AND(B853&lt;&gt;"",COUNTIF(TName,B853)=0),"Task not on Tasks sheet",""))))</f>
        <v/>
      </c>
    </row>
    <row r="854">
      <c r="A854" s="6" t="n"/>
      <c r="B854" s="10" t="n"/>
      <c r="C854" s="10" t="n"/>
      <c r="D854" s="10" t="n"/>
      <c r="E854" s="10" t="n"/>
      <c r="F854" s="24" t="n"/>
      <c r="G854" s="10" t="n"/>
      <c r="H854" s="10" t="n"/>
      <c r="I854" s="11">
        <f>IF(AND(A854="",B854=""),"",IF(B854&lt;&gt;"",IFERROR(INDEX(TArea,MATCH(B854,TName,0))&amp;"",D854&amp;""),D854&amp;""))</f>
        <v/>
      </c>
      <c r="J854" s="11">
        <f>IF(AND(A854="",B854=""),"",IF(B854&lt;&gt;"",IFERROR(INDEX(TAsset,MATCH(B854,TName,0))&amp;"",E854&amp;""),E854&amp;""))</f>
        <v/>
      </c>
      <c r="K854" s="28">
        <f>IF(AND(A854="",B854="",C854="",F854=""),"",IF(A854="","Add a date",IF(A854&gt;AsOf,"After as-of date: not counted yet",IF(AND(B854&lt;&gt;"",COUNTIF(TName,B854)=0),"Task not on Tasks sheet",""))))</f>
        <v/>
      </c>
    </row>
    <row r="855">
      <c r="A855" s="6" t="n"/>
      <c r="B855" s="10" t="n"/>
      <c r="C855" s="10" t="n"/>
      <c r="D855" s="10" t="n"/>
      <c r="E855" s="10" t="n"/>
      <c r="F855" s="24" t="n"/>
      <c r="G855" s="10" t="n"/>
      <c r="H855" s="10" t="n"/>
      <c r="I855" s="11">
        <f>IF(AND(A855="",B855=""),"",IF(B855&lt;&gt;"",IFERROR(INDEX(TArea,MATCH(B855,TName,0))&amp;"",D855&amp;""),D855&amp;""))</f>
        <v/>
      </c>
      <c r="J855" s="11">
        <f>IF(AND(A855="",B855=""),"",IF(B855&lt;&gt;"",IFERROR(INDEX(TAsset,MATCH(B855,TName,0))&amp;"",E855&amp;""),E855&amp;""))</f>
        <v/>
      </c>
      <c r="K855" s="28">
        <f>IF(AND(A855="",B855="",C855="",F855=""),"",IF(A855="","Add a date",IF(A855&gt;AsOf,"After as-of date: not counted yet",IF(AND(B855&lt;&gt;"",COUNTIF(TName,B855)=0),"Task not on Tasks sheet",""))))</f>
        <v/>
      </c>
    </row>
    <row r="856">
      <c r="A856" s="6" t="n"/>
      <c r="B856" s="10" t="n"/>
      <c r="C856" s="10" t="n"/>
      <c r="D856" s="10" t="n"/>
      <c r="E856" s="10" t="n"/>
      <c r="F856" s="24" t="n"/>
      <c r="G856" s="10" t="n"/>
      <c r="H856" s="10" t="n"/>
      <c r="I856" s="11">
        <f>IF(AND(A856="",B856=""),"",IF(B856&lt;&gt;"",IFERROR(INDEX(TArea,MATCH(B856,TName,0))&amp;"",D856&amp;""),D856&amp;""))</f>
        <v/>
      </c>
      <c r="J856" s="11">
        <f>IF(AND(A856="",B856=""),"",IF(B856&lt;&gt;"",IFERROR(INDEX(TAsset,MATCH(B856,TName,0))&amp;"",E856&amp;""),E856&amp;""))</f>
        <v/>
      </c>
      <c r="K856" s="28">
        <f>IF(AND(A856="",B856="",C856="",F856=""),"",IF(A856="","Add a date",IF(A856&gt;AsOf,"After as-of date: not counted yet",IF(AND(B856&lt;&gt;"",COUNTIF(TName,B856)=0),"Task not on Tasks sheet",""))))</f>
        <v/>
      </c>
    </row>
    <row r="857">
      <c r="A857" s="6" t="n"/>
      <c r="B857" s="10" t="n"/>
      <c r="C857" s="10" t="n"/>
      <c r="D857" s="10" t="n"/>
      <c r="E857" s="10" t="n"/>
      <c r="F857" s="24" t="n"/>
      <c r="G857" s="10" t="n"/>
      <c r="H857" s="10" t="n"/>
      <c r="I857" s="11">
        <f>IF(AND(A857="",B857=""),"",IF(B857&lt;&gt;"",IFERROR(INDEX(TArea,MATCH(B857,TName,0))&amp;"",D857&amp;""),D857&amp;""))</f>
        <v/>
      </c>
      <c r="J857" s="11">
        <f>IF(AND(A857="",B857=""),"",IF(B857&lt;&gt;"",IFERROR(INDEX(TAsset,MATCH(B857,TName,0))&amp;"",E857&amp;""),E857&amp;""))</f>
        <v/>
      </c>
      <c r="K857" s="28">
        <f>IF(AND(A857="",B857="",C857="",F857=""),"",IF(A857="","Add a date",IF(A857&gt;AsOf,"After as-of date: not counted yet",IF(AND(B857&lt;&gt;"",COUNTIF(TName,B857)=0),"Task not on Tasks sheet",""))))</f>
        <v/>
      </c>
    </row>
    <row r="858">
      <c r="A858" s="6" t="n"/>
      <c r="B858" s="10" t="n"/>
      <c r="C858" s="10" t="n"/>
      <c r="D858" s="10" t="n"/>
      <c r="E858" s="10" t="n"/>
      <c r="F858" s="24" t="n"/>
      <c r="G858" s="10" t="n"/>
      <c r="H858" s="10" t="n"/>
      <c r="I858" s="11">
        <f>IF(AND(A858="",B858=""),"",IF(B858&lt;&gt;"",IFERROR(INDEX(TArea,MATCH(B858,TName,0))&amp;"",D858&amp;""),D858&amp;""))</f>
        <v/>
      </c>
      <c r="J858" s="11">
        <f>IF(AND(A858="",B858=""),"",IF(B858&lt;&gt;"",IFERROR(INDEX(TAsset,MATCH(B858,TName,0))&amp;"",E858&amp;""),E858&amp;""))</f>
        <v/>
      </c>
      <c r="K858" s="28">
        <f>IF(AND(A858="",B858="",C858="",F858=""),"",IF(A858="","Add a date",IF(A858&gt;AsOf,"After as-of date: not counted yet",IF(AND(B858&lt;&gt;"",COUNTIF(TName,B858)=0),"Task not on Tasks sheet",""))))</f>
        <v/>
      </c>
    </row>
    <row r="859">
      <c r="A859" s="6" t="n"/>
      <c r="B859" s="10" t="n"/>
      <c r="C859" s="10" t="n"/>
      <c r="D859" s="10" t="n"/>
      <c r="E859" s="10" t="n"/>
      <c r="F859" s="24" t="n"/>
      <c r="G859" s="10" t="n"/>
      <c r="H859" s="10" t="n"/>
      <c r="I859" s="11">
        <f>IF(AND(A859="",B859=""),"",IF(B859&lt;&gt;"",IFERROR(INDEX(TArea,MATCH(B859,TName,0))&amp;"",D859&amp;""),D859&amp;""))</f>
        <v/>
      </c>
      <c r="J859" s="11">
        <f>IF(AND(A859="",B859=""),"",IF(B859&lt;&gt;"",IFERROR(INDEX(TAsset,MATCH(B859,TName,0))&amp;"",E859&amp;""),E859&amp;""))</f>
        <v/>
      </c>
      <c r="K859" s="28">
        <f>IF(AND(A859="",B859="",C859="",F859=""),"",IF(A859="","Add a date",IF(A859&gt;AsOf,"After as-of date: not counted yet",IF(AND(B859&lt;&gt;"",COUNTIF(TName,B859)=0),"Task not on Tasks sheet",""))))</f>
        <v/>
      </c>
    </row>
    <row r="860">
      <c r="A860" s="6" t="n"/>
      <c r="B860" s="10" t="n"/>
      <c r="C860" s="10" t="n"/>
      <c r="D860" s="10" t="n"/>
      <c r="E860" s="10" t="n"/>
      <c r="F860" s="24" t="n"/>
      <c r="G860" s="10" t="n"/>
      <c r="H860" s="10" t="n"/>
      <c r="I860" s="11">
        <f>IF(AND(A860="",B860=""),"",IF(B860&lt;&gt;"",IFERROR(INDEX(TArea,MATCH(B860,TName,0))&amp;"",D860&amp;""),D860&amp;""))</f>
        <v/>
      </c>
      <c r="J860" s="11">
        <f>IF(AND(A860="",B860=""),"",IF(B860&lt;&gt;"",IFERROR(INDEX(TAsset,MATCH(B860,TName,0))&amp;"",E860&amp;""),E860&amp;""))</f>
        <v/>
      </c>
      <c r="K860" s="28">
        <f>IF(AND(A860="",B860="",C860="",F860=""),"",IF(A860="","Add a date",IF(A860&gt;AsOf,"After as-of date: not counted yet",IF(AND(B860&lt;&gt;"",COUNTIF(TName,B860)=0),"Task not on Tasks sheet",""))))</f>
        <v/>
      </c>
    </row>
    <row r="861">
      <c r="A861" s="6" t="n"/>
      <c r="B861" s="10" t="n"/>
      <c r="C861" s="10" t="n"/>
      <c r="D861" s="10" t="n"/>
      <c r="E861" s="10" t="n"/>
      <c r="F861" s="24" t="n"/>
      <c r="G861" s="10" t="n"/>
      <c r="H861" s="10" t="n"/>
      <c r="I861" s="11">
        <f>IF(AND(A861="",B861=""),"",IF(B861&lt;&gt;"",IFERROR(INDEX(TArea,MATCH(B861,TName,0))&amp;"",D861&amp;""),D861&amp;""))</f>
        <v/>
      </c>
      <c r="J861" s="11">
        <f>IF(AND(A861="",B861=""),"",IF(B861&lt;&gt;"",IFERROR(INDEX(TAsset,MATCH(B861,TName,0))&amp;"",E861&amp;""),E861&amp;""))</f>
        <v/>
      </c>
      <c r="K861" s="28">
        <f>IF(AND(A861="",B861="",C861="",F861=""),"",IF(A861="","Add a date",IF(A861&gt;AsOf,"After as-of date: not counted yet",IF(AND(B861&lt;&gt;"",COUNTIF(TName,B861)=0),"Task not on Tasks sheet",""))))</f>
        <v/>
      </c>
    </row>
    <row r="862">
      <c r="A862" s="6" t="n"/>
      <c r="B862" s="10" t="n"/>
      <c r="C862" s="10" t="n"/>
      <c r="D862" s="10" t="n"/>
      <c r="E862" s="10" t="n"/>
      <c r="F862" s="24" t="n"/>
      <c r="G862" s="10" t="n"/>
      <c r="H862" s="10" t="n"/>
      <c r="I862" s="11">
        <f>IF(AND(A862="",B862=""),"",IF(B862&lt;&gt;"",IFERROR(INDEX(TArea,MATCH(B862,TName,0))&amp;"",D862&amp;""),D862&amp;""))</f>
        <v/>
      </c>
      <c r="J862" s="11">
        <f>IF(AND(A862="",B862=""),"",IF(B862&lt;&gt;"",IFERROR(INDEX(TAsset,MATCH(B862,TName,0))&amp;"",E862&amp;""),E862&amp;""))</f>
        <v/>
      </c>
      <c r="K862" s="28">
        <f>IF(AND(A862="",B862="",C862="",F862=""),"",IF(A862="","Add a date",IF(A862&gt;AsOf,"After as-of date: not counted yet",IF(AND(B862&lt;&gt;"",COUNTIF(TName,B862)=0),"Task not on Tasks sheet",""))))</f>
        <v/>
      </c>
    </row>
    <row r="863">
      <c r="A863" s="6" t="n"/>
      <c r="B863" s="10" t="n"/>
      <c r="C863" s="10" t="n"/>
      <c r="D863" s="10" t="n"/>
      <c r="E863" s="10" t="n"/>
      <c r="F863" s="24" t="n"/>
      <c r="G863" s="10" t="n"/>
      <c r="H863" s="10" t="n"/>
      <c r="I863" s="11">
        <f>IF(AND(A863="",B863=""),"",IF(B863&lt;&gt;"",IFERROR(INDEX(TArea,MATCH(B863,TName,0))&amp;"",D863&amp;""),D863&amp;""))</f>
        <v/>
      </c>
      <c r="J863" s="11">
        <f>IF(AND(A863="",B863=""),"",IF(B863&lt;&gt;"",IFERROR(INDEX(TAsset,MATCH(B863,TName,0))&amp;"",E863&amp;""),E863&amp;""))</f>
        <v/>
      </c>
      <c r="K863" s="28">
        <f>IF(AND(A863="",B863="",C863="",F863=""),"",IF(A863="","Add a date",IF(A863&gt;AsOf,"After as-of date: not counted yet",IF(AND(B863&lt;&gt;"",COUNTIF(TName,B863)=0),"Task not on Tasks sheet",""))))</f>
        <v/>
      </c>
    </row>
    <row r="864">
      <c r="A864" s="6" t="n"/>
      <c r="B864" s="10" t="n"/>
      <c r="C864" s="10" t="n"/>
      <c r="D864" s="10" t="n"/>
      <c r="E864" s="10" t="n"/>
      <c r="F864" s="24" t="n"/>
      <c r="G864" s="10" t="n"/>
      <c r="H864" s="10" t="n"/>
      <c r="I864" s="11">
        <f>IF(AND(A864="",B864=""),"",IF(B864&lt;&gt;"",IFERROR(INDEX(TArea,MATCH(B864,TName,0))&amp;"",D864&amp;""),D864&amp;""))</f>
        <v/>
      </c>
      <c r="J864" s="11">
        <f>IF(AND(A864="",B864=""),"",IF(B864&lt;&gt;"",IFERROR(INDEX(TAsset,MATCH(B864,TName,0))&amp;"",E864&amp;""),E864&amp;""))</f>
        <v/>
      </c>
      <c r="K864" s="28">
        <f>IF(AND(A864="",B864="",C864="",F864=""),"",IF(A864="","Add a date",IF(A864&gt;AsOf,"After as-of date: not counted yet",IF(AND(B864&lt;&gt;"",COUNTIF(TName,B864)=0),"Task not on Tasks sheet",""))))</f>
        <v/>
      </c>
    </row>
    <row r="865">
      <c r="A865" s="6" t="n"/>
      <c r="B865" s="10" t="n"/>
      <c r="C865" s="10" t="n"/>
      <c r="D865" s="10" t="n"/>
      <c r="E865" s="10" t="n"/>
      <c r="F865" s="24" t="n"/>
      <c r="G865" s="10" t="n"/>
      <c r="H865" s="10" t="n"/>
      <c r="I865" s="11">
        <f>IF(AND(A865="",B865=""),"",IF(B865&lt;&gt;"",IFERROR(INDEX(TArea,MATCH(B865,TName,0))&amp;"",D865&amp;""),D865&amp;""))</f>
        <v/>
      </c>
      <c r="J865" s="11">
        <f>IF(AND(A865="",B865=""),"",IF(B865&lt;&gt;"",IFERROR(INDEX(TAsset,MATCH(B865,TName,0))&amp;"",E865&amp;""),E865&amp;""))</f>
        <v/>
      </c>
      <c r="K865" s="28">
        <f>IF(AND(A865="",B865="",C865="",F865=""),"",IF(A865="","Add a date",IF(A865&gt;AsOf,"After as-of date: not counted yet",IF(AND(B865&lt;&gt;"",COUNTIF(TName,B865)=0),"Task not on Tasks sheet",""))))</f>
        <v/>
      </c>
    </row>
    <row r="866">
      <c r="A866" s="6" t="n"/>
      <c r="B866" s="10" t="n"/>
      <c r="C866" s="10" t="n"/>
      <c r="D866" s="10" t="n"/>
      <c r="E866" s="10" t="n"/>
      <c r="F866" s="24" t="n"/>
      <c r="G866" s="10" t="n"/>
      <c r="H866" s="10" t="n"/>
      <c r="I866" s="11">
        <f>IF(AND(A866="",B866=""),"",IF(B866&lt;&gt;"",IFERROR(INDEX(TArea,MATCH(B866,TName,0))&amp;"",D866&amp;""),D866&amp;""))</f>
        <v/>
      </c>
      <c r="J866" s="11">
        <f>IF(AND(A866="",B866=""),"",IF(B866&lt;&gt;"",IFERROR(INDEX(TAsset,MATCH(B866,TName,0))&amp;"",E866&amp;""),E866&amp;""))</f>
        <v/>
      </c>
      <c r="K866" s="28">
        <f>IF(AND(A866="",B866="",C866="",F866=""),"",IF(A866="","Add a date",IF(A866&gt;AsOf,"After as-of date: not counted yet",IF(AND(B866&lt;&gt;"",COUNTIF(TName,B866)=0),"Task not on Tasks sheet",""))))</f>
        <v/>
      </c>
    </row>
    <row r="867">
      <c r="A867" s="6" t="n"/>
      <c r="B867" s="10" t="n"/>
      <c r="C867" s="10" t="n"/>
      <c r="D867" s="10" t="n"/>
      <c r="E867" s="10" t="n"/>
      <c r="F867" s="24" t="n"/>
      <c r="G867" s="10" t="n"/>
      <c r="H867" s="10" t="n"/>
      <c r="I867" s="11">
        <f>IF(AND(A867="",B867=""),"",IF(B867&lt;&gt;"",IFERROR(INDEX(TArea,MATCH(B867,TName,0))&amp;"",D867&amp;""),D867&amp;""))</f>
        <v/>
      </c>
      <c r="J867" s="11">
        <f>IF(AND(A867="",B867=""),"",IF(B867&lt;&gt;"",IFERROR(INDEX(TAsset,MATCH(B867,TName,0))&amp;"",E867&amp;""),E867&amp;""))</f>
        <v/>
      </c>
      <c r="K867" s="28">
        <f>IF(AND(A867="",B867="",C867="",F867=""),"",IF(A867="","Add a date",IF(A867&gt;AsOf,"After as-of date: not counted yet",IF(AND(B867&lt;&gt;"",COUNTIF(TName,B867)=0),"Task not on Tasks sheet",""))))</f>
        <v/>
      </c>
    </row>
    <row r="868">
      <c r="A868" s="6" t="n"/>
      <c r="B868" s="10" t="n"/>
      <c r="C868" s="10" t="n"/>
      <c r="D868" s="10" t="n"/>
      <c r="E868" s="10" t="n"/>
      <c r="F868" s="24" t="n"/>
      <c r="G868" s="10" t="n"/>
      <c r="H868" s="10" t="n"/>
      <c r="I868" s="11">
        <f>IF(AND(A868="",B868=""),"",IF(B868&lt;&gt;"",IFERROR(INDEX(TArea,MATCH(B868,TName,0))&amp;"",D868&amp;""),D868&amp;""))</f>
        <v/>
      </c>
      <c r="J868" s="11">
        <f>IF(AND(A868="",B868=""),"",IF(B868&lt;&gt;"",IFERROR(INDEX(TAsset,MATCH(B868,TName,0))&amp;"",E868&amp;""),E868&amp;""))</f>
        <v/>
      </c>
      <c r="K868" s="28">
        <f>IF(AND(A868="",B868="",C868="",F868=""),"",IF(A868="","Add a date",IF(A868&gt;AsOf,"After as-of date: not counted yet",IF(AND(B868&lt;&gt;"",COUNTIF(TName,B868)=0),"Task not on Tasks sheet",""))))</f>
        <v/>
      </c>
    </row>
    <row r="869">
      <c r="A869" s="6" t="n"/>
      <c r="B869" s="10" t="n"/>
      <c r="C869" s="10" t="n"/>
      <c r="D869" s="10" t="n"/>
      <c r="E869" s="10" t="n"/>
      <c r="F869" s="24" t="n"/>
      <c r="G869" s="10" t="n"/>
      <c r="H869" s="10" t="n"/>
      <c r="I869" s="11">
        <f>IF(AND(A869="",B869=""),"",IF(B869&lt;&gt;"",IFERROR(INDEX(TArea,MATCH(B869,TName,0))&amp;"",D869&amp;""),D869&amp;""))</f>
        <v/>
      </c>
      <c r="J869" s="11">
        <f>IF(AND(A869="",B869=""),"",IF(B869&lt;&gt;"",IFERROR(INDEX(TAsset,MATCH(B869,TName,0))&amp;"",E869&amp;""),E869&amp;""))</f>
        <v/>
      </c>
      <c r="K869" s="28">
        <f>IF(AND(A869="",B869="",C869="",F869=""),"",IF(A869="","Add a date",IF(A869&gt;AsOf,"After as-of date: not counted yet",IF(AND(B869&lt;&gt;"",COUNTIF(TName,B869)=0),"Task not on Tasks sheet",""))))</f>
        <v/>
      </c>
    </row>
    <row r="870">
      <c r="A870" s="6" t="n"/>
      <c r="B870" s="10" t="n"/>
      <c r="C870" s="10" t="n"/>
      <c r="D870" s="10" t="n"/>
      <c r="E870" s="10" t="n"/>
      <c r="F870" s="24" t="n"/>
      <c r="G870" s="10" t="n"/>
      <c r="H870" s="10" t="n"/>
      <c r="I870" s="11">
        <f>IF(AND(A870="",B870=""),"",IF(B870&lt;&gt;"",IFERROR(INDEX(TArea,MATCH(B870,TName,0))&amp;"",D870&amp;""),D870&amp;""))</f>
        <v/>
      </c>
      <c r="J870" s="11">
        <f>IF(AND(A870="",B870=""),"",IF(B870&lt;&gt;"",IFERROR(INDEX(TAsset,MATCH(B870,TName,0))&amp;"",E870&amp;""),E870&amp;""))</f>
        <v/>
      </c>
      <c r="K870" s="28">
        <f>IF(AND(A870="",B870="",C870="",F870=""),"",IF(A870="","Add a date",IF(A870&gt;AsOf,"After as-of date: not counted yet",IF(AND(B870&lt;&gt;"",COUNTIF(TName,B870)=0),"Task not on Tasks sheet",""))))</f>
        <v/>
      </c>
    </row>
    <row r="871">
      <c r="A871" s="6" t="n"/>
      <c r="B871" s="10" t="n"/>
      <c r="C871" s="10" t="n"/>
      <c r="D871" s="10" t="n"/>
      <c r="E871" s="10" t="n"/>
      <c r="F871" s="24" t="n"/>
      <c r="G871" s="10" t="n"/>
      <c r="H871" s="10" t="n"/>
      <c r="I871" s="11">
        <f>IF(AND(A871="",B871=""),"",IF(B871&lt;&gt;"",IFERROR(INDEX(TArea,MATCH(B871,TName,0))&amp;"",D871&amp;""),D871&amp;""))</f>
        <v/>
      </c>
      <c r="J871" s="11">
        <f>IF(AND(A871="",B871=""),"",IF(B871&lt;&gt;"",IFERROR(INDEX(TAsset,MATCH(B871,TName,0))&amp;"",E871&amp;""),E871&amp;""))</f>
        <v/>
      </c>
      <c r="K871" s="28">
        <f>IF(AND(A871="",B871="",C871="",F871=""),"",IF(A871="","Add a date",IF(A871&gt;AsOf,"After as-of date: not counted yet",IF(AND(B871&lt;&gt;"",COUNTIF(TName,B871)=0),"Task not on Tasks sheet",""))))</f>
        <v/>
      </c>
    </row>
    <row r="872">
      <c r="A872" s="6" t="n"/>
      <c r="B872" s="10" t="n"/>
      <c r="C872" s="10" t="n"/>
      <c r="D872" s="10" t="n"/>
      <c r="E872" s="10" t="n"/>
      <c r="F872" s="24" t="n"/>
      <c r="G872" s="10" t="n"/>
      <c r="H872" s="10" t="n"/>
      <c r="I872" s="11">
        <f>IF(AND(A872="",B872=""),"",IF(B872&lt;&gt;"",IFERROR(INDEX(TArea,MATCH(B872,TName,0))&amp;"",D872&amp;""),D872&amp;""))</f>
        <v/>
      </c>
      <c r="J872" s="11">
        <f>IF(AND(A872="",B872=""),"",IF(B872&lt;&gt;"",IFERROR(INDEX(TAsset,MATCH(B872,TName,0))&amp;"",E872&amp;""),E872&amp;""))</f>
        <v/>
      </c>
      <c r="K872" s="28">
        <f>IF(AND(A872="",B872="",C872="",F872=""),"",IF(A872="","Add a date",IF(A872&gt;AsOf,"After as-of date: not counted yet",IF(AND(B872&lt;&gt;"",COUNTIF(TName,B872)=0),"Task not on Tasks sheet",""))))</f>
        <v/>
      </c>
    </row>
    <row r="873">
      <c r="A873" s="6" t="n"/>
      <c r="B873" s="10" t="n"/>
      <c r="C873" s="10" t="n"/>
      <c r="D873" s="10" t="n"/>
      <c r="E873" s="10" t="n"/>
      <c r="F873" s="24" t="n"/>
      <c r="G873" s="10" t="n"/>
      <c r="H873" s="10" t="n"/>
      <c r="I873" s="11">
        <f>IF(AND(A873="",B873=""),"",IF(B873&lt;&gt;"",IFERROR(INDEX(TArea,MATCH(B873,TName,0))&amp;"",D873&amp;""),D873&amp;""))</f>
        <v/>
      </c>
      <c r="J873" s="11">
        <f>IF(AND(A873="",B873=""),"",IF(B873&lt;&gt;"",IFERROR(INDEX(TAsset,MATCH(B873,TName,0))&amp;"",E873&amp;""),E873&amp;""))</f>
        <v/>
      </c>
      <c r="K873" s="28">
        <f>IF(AND(A873="",B873="",C873="",F873=""),"",IF(A873="","Add a date",IF(A873&gt;AsOf,"After as-of date: not counted yet",IF(AND(B873&lt;&gt;"",COUNTIF(TName,B873)=0),"Task not on Tasks sheet",""))))</f>
        <v/>
      </c>
    </row>
    <row r="874">
      <c r="A874" s="6" t="n"/>
      <c r="B874" s="10" t="n"/>
      <c r="C874" s="10" t="n"/>
      <c r="D874" s="10" t="n"/>
      <c r="E874" s="10" t="n"/>
      <c r="F874" s="24" t="n"/>
      <c r="G874" s="10" t="n"/>
      <c r="H874" s="10" t="n"/>
      <c r="I874" s="11">
        <f>IF(AND(A874="",B874=""),"",IF(B874&lt;&gt;"",IFERROR(INDEX(TArea,MATCH(B874,TName,0))&amp;"",D874&amp;""),D874&amp;""))</f>
        <v/>
      </c>
      <c r="J874" s="11">
        <f>IF(AND(A874="",B874=""),"",IF(B874&lt;&gt;"",IFERROR(INDEX(TAsset,MATCH(B874,TName,0))&amp;"",E874&amp;""),E874&amp;""))</f>
        <v/>
      </c>
      <c r="K874" s="28">
        <f>IF(AND(A874="",B874="",C874="",F874=""),"",IF(A874="","Add a date",IF(A874&gt;AsOf,"After as-of date: not counted yet",IF(AND(B874&lt;&gt;"",COUNTIF(TName,B874)=0),"Task not on Tasks sheet",""))))</f>
        <v/>
      </c>
    </row>
    <row r="875">
      <c r="A875" s="6" t="n"/>
      <c r="B875" s="10" t="n"/>
      <c r="C875" s="10" t="n"/>
      <c r="D875" s="10" t="n"/>
      <c r="E875" s="10" t="n"/>
      <c r="F875" s="24" t="n"/>
      <c r="G875" s="10" t="n"/>
      <c r="H875" s="10" t="n"/>
      <c r="I875" s="11">
        <f>IF(AND(A875="",B875=""),"",IF(B875&lt;&gt;"",IFERROR(INDEX(TArea,MATCH(B875,TName,0))&amp;"",D875&amp;""),D875&amp;""))</f>
        <v/>
      </c>
      <c r="J875" s="11">
        <f>IF(AND(A875="",B875=""),"",IF(B875&lt;&gt;"",IFERROR(INDEX(TAsset,MATCH(B875,TName,0))&amp;"",E875&amp;""),E875&amp;""))</f>
        <v/>
      </c>
      <c r="K875" s="28">
        <f>IF(AND(A875="",B875="",C875="",F875=""),"",IF(A875="","Add a date",IF(A875&gt;AsOf,"After as-of date: not counted yet",IF(AND(B875&lt;&gt;"",COUNTIF(TName,B875)=0),"Task not on Tasks sheet",""))))</f>
        <v/>
      </c>
    </row>
    <row r="876">
      <c r="A876" s="6" t="n"/>
      <c r="B876" s="10" t="n"/>
      <c r="C876" s="10" t="n"/>
      <c r="D876" s="10" t="n"/>
      <c r="E876" s="10" t="n"/>
      <c r="F876" s="24" t="n"/>
      <c r="G876" s="10" t="n"/>
      <c r="H876" s="10" t="n"/>
      <c r="I876" s="11">
        <f>IF(AND(A876="",B876=""),"",IF(B876&lt;&gt;"",IFERROR(INDEX(TArea,MATCH(B876,TName,0))&amp;"",D876&amp;""),D876&amp;""))</f>
        <v/>
      </c>
      <c r="J876" s="11">
        <f>IF(AND(A876="",B876=""),"",IF(B876&lt;&gt;"",IFERROR(INDEX(TAsset,MATCH(B876,TName,0))&amp;"",E876&amp;""),E876&amp;""))</f>
        <v/>
      </c>
      <c r="K876" s="28">
        <f>IF(AND(A876="",B876="",C876="",F876=""),"",IF(A876="","Add a date",IF(A876&gt;AsOf,"After as-of date: not counted yet",IF(AND(B876&lt;&gt;"",COUNTIF(TName,B876)=0),"Task not on Tasks sheet",""))))</f>
        <v/>
      </c>
    </row>
    <row r="877">
      <c r="A877" s="6" t="n"/>
      <c r="B877" s="10" t="n"/>
      <c r="C877" s="10" t="n"/>
      <c r="D877" s="10" t="n"/>
      <c r="E877" s="10" t="n"/>
      <c r="F877" s="24" t="n"/>
      <c r="G877" s="10" t="n"/>
      <c r="H877" s="10" t="n"/>
      <c r="I877" s="11">
        <f>IF(AND(A877="",B877=""),"",IF(B877&lt;&gt;"",IFERROR(INDEX(TArea,MATCH(B877,TName,0))&amp;"",D877&amp;""),D877&amp;""))</f>
        <v/>
      </c>
      <c r="J877" s="11">
        <f>IF(AND(A877="",B877=""),"",IF(B877&lt;&gt;"",IFERROR(INDEX(TAsset,MATCH(B877,TName,0))&amp;"",E877&amp;""),E877&amp;""))</f>
        <v/>
      </c>
      <c r="K877" s="28">
        <f>IF(AND(A877="",B877="",C877="",F877=""),"",IF(A877="","Add a date",IF(A877&gt;AsOf,"After as-of date: not counted yet",IF(AND(B877&lt;&gt;"",COUNTIF(TName,B877)=0),"Task not on Tasks sheet",""))))</f>
        <v/>
      </c>
    </row>
    <row r="878">
      <c r="A878" s="6" t="n"/>
      <c r="B878" s="10" t="n"/>
      <c r="C878" s="10" t="n"/>
      <c r="D878" s="10" t="n"/>
      <c r="E878" s="10" t="n"/>
      <c r="F878" s="24" t="n"/>
      <c r="G878" s="10" t="n"/>
      <c r="H878" s="10" t="n"/>
      <c r="I878" s="11">
        <f>IF(AND(A878="",B878=""),"",IF(B878&lt;&gt;"",IFERROR(INDEX(TArea,MATCH(B878,TName,0))&amp;"",D878&amp;""),D878&amp;""))</f>
        <v/>
      </c>
      <c r="J878" s="11">
        <f>IF(AND(A878="",B878=""),"",IF(B878&lt;&gt;"",IFERROR(INDEX(TAsset,MATCH(B878,TName,0))&amp;"",E878&amp;""),E878&amp;""))</f>
        <v/>
      </c>
      <c r="K878" s="28">
        <f>IF(AND(A878="",B878="",C878="",F878=""),"",IF(A878="","Add a date",IF(A878&gt;AsOf,"After as-of date: not counted yet",IF(AND(B878&lt;&gt;"",COUNTIF(TName,B878)=0),"Task not on Tasks sheet",""))))</f>
        <v/>
      </c>
    </row>
    <row r="879">
      <c r="A879" s="6" t="n"/>
      <c r="B879" s="10" t="n"/>
      <c r="C879" s="10" t="n"/>
      <c r="D879" s="10" t="n"/>
      <c r="E879" s="10" t="n"/>
      <c r="F879" s="24" t="n"/>
      <c r="G879" s="10" t="n"/>
      <c r="H879" s="10" t="n"/>
      <c r="I879" s="11">
        <f>IF(AND(A879="",B879=""),"",IF(B879&lt;&gt;"",IFERROR(INDEX(TArea,MATCH(B879,TName,0))&amp;"",D879&amp;""),D879&amp;""))</f>
        <v/>
      </c>
      <c r="J879" s="11">
        <f>IF(AND(A879="",B879=""),"",IF(B879&lt;&gt;"",IFERROR(INDEX(TAsset,MATCH(B879,TName,0))&amp;"",E879&amp;""),E879&amp;""))</f>
        <v/>
      </c>
      <c r="K879" s="28">
        <f>IF(AND(A879="",B879="",C879="",F879=""),"",IF(A879="","Add a date",IF(A879&gt;AsOf,"After as-of date: not counted yet",IF(AND(B879&lt;&gt;"",COUNTIF(TName,B879)=0),"Task not on Tasks sheet",""))))</f>
        <v/>
      </c>
    </row>
    <row r="880">
      <c r="A880" s="6" t="n"/>
      <c r="B880" s="10" t="n"/>
      <c r="C880" s="10" t="n"/>
      <c r="D880" s="10" t="n"/>
      <c r="E880" s="10" t="n"/>
      <c r="F880" s="24" t="n"/>
      <c r="G880" s="10" t="n"/>
      <c r="H880" s="10" t="n"/>
      <c r="I880" s="11">
        <f>IF(AND(A880="",B880=""),"",IF(B880&lt;&gt;"",IFERROR(INDEX(TArea,MATCH(B880,TName,0))&amp;"",D880&amp;""),D880&amp;""))</f>
        <v/>
      </c>
      <c r="J880" s="11">
        <f>IF(AND(A880="",B880=""),"",IF(B880&lt;&gt;"",IFERROR(INDEX(TAsset,MATCH(B880,TName,0))&amp;"",E880&amp;""),E880&amp;""))</f>
        <v/>
      </c>
      <c r="K880" s="28">
        <f>IF(AND(A880="",B880="",C880="",F880=""),"",IF(A880="","Add a date",IF(A880&gt;AsOf,"After as-of date: not counted yet",IF(AND(B880&lt;&gt;"",COUNTIF(TName,B880)=0),"Task not on Tasks sheet",""))))</f>
        <v/>
      </c>
    </row>
    <row r="881">
      <c r="A881" s="6" t="n"/>
      <c r="B881" s="10" t="n"/>
      <c r="C881" s="10" t="n"/>
      <c r="D881" s="10" t="n"/>
      <c r="E881" s="10" t="n"/>
      <c r="F881" s="24" t="n"/>
      <c r="G881" s="10" t="n"/>
      <c r="H881" s="10" t="n"/>
      <c r="I881" s="11">
        <f>IF(AND(A881="",B881=""),"",IF(B881&lt;&gt;"",IFERROR(INDEX(TArea,MATCH(B881,TName,0))&amp;"",D881&amp;""),D881&amp;""))</f>
        <v/>
      </c>
      <c r="J881" s="11">
        <f>IF(AND(A881="",B881=""),"",IF(B881&lt;&gt;"",IFERROR(INDEX(TAsset,MATCH(B881,TName,0))&amp;"",E881&amp;""),E881&amp;""))</f>
        <v/>
      </c>
      <c r="K881" s="28">
        <f>IF(AND(A881="",B881="",C881="",F881=""),"",IF(A881="","Add a date",IF(A881&gt;AsOf,"After as-of date: not counted yet",IF(AND(B881&lt;&gt;"",COUNTIF(TName,B881)=0),"Task not on Tasks sheet",""))))</f>
        <v/>
      </c>
    </row>
    <row r="882">
      <c r="A882" s="6" t="n"/>
      <c r="B882" s="10" t="n"/>
      <c r="C882" s="10" t="n"/>
      <c r="D882" s="10" t="n"/>
      <c r="E882" s="10" t="n"/>
      <c r="F882" s="24" t="n"/>
      <c r="G882" s="10" t="n"/>
      <c r="H882" s="10" t="n"/>
      <c r="I882" s="11">
        <f>IF(AND(A882="",B882=""),"",IF(B882&lt;&gt;"",IFERROR(INDEX(TArea,MATCH(B882,TName,0))&amp;"",D882&amp;""),D882&amp;""))</f>
        <v/>
      </c>
      <c r="J882" s="11">
        <f>IF(AND(A882="",B882=""),"",IF(B882&lt;&gt;"",IFERROR(INDEX(TAsset,MATCH(B882,TName,0))&amp;"",E882&amp;""),E882&amp;""))</f>
        <v/>
      </c>
      <c r="K882" s="28">
        <f>IF(AND(A882="",B882="",C882="",F882=""),"",IF(A882="","Add a date",IF(A882&gt;AsOf,"After as-of date: not counted yet",IF(AND(B882&lt;&gt;"",COUNTIF(TName,B882)=0),"Task not on Tasks sheet",""))))</f>
        <v/>
      </c>
    </row>
    <row r="883">
      <c r="A883" s="6" t="n"/>
      <c r="B883" s="10" t="n"/>
      <c r="C883" s="10" t="n"/>
      <c r="D883" s="10" t="n"/>
      <c r="E883" s="10" t="n"/>
      <c r="F883" s="24" t="n"/>
      <c r="G883" s="10" t="n"/>
      <c r="H883" s="10" t="n"/>
      <c r="I883" s="11">
        <f>IF(AND(A883="",B883=""),"",IF(B883&lt;&gt;"",IFERROR(INDEX(TArea,MATCH(B883,TName,0))&amp;"",D883&amp;""),D883&amp;""))</f>
        <v/>
      </c>
      <c r="J883" s="11">
        <f>IF(AND(A883="",B883=""),"",IF(B883&lt;&gt;"",IFERROR(INDEX(TAsset,MATCH(B883,TName,0))&amp;"",E883&amp;""),E883&amp;""))</f>
        <v/>
      </c>
      <c r="K883" s="28">
        <f>IF(AND(A883="",B883="",C883="",F883=""),"",IF(A883="","Add a date",IF(A883&gt;AsOf,"After as-of date: not counted yet",IF(AND(B883&lt;&gt;"",COUNTIF(TName,B883)=0),"Task not on Tasks sheet",""))))</f>
        <v/>
      </c>
    </row>
    <row r="884">
      <c r="A884" s="6" t="n"/>
      <c r="B884" s="10" t="n"/>
      <c r="C884" s="10" t="n"/>
      <c r="D884" s="10" t="n"/>
      <c r="E884" s="10" t="n"/>
      <c r="F884" s="24" t="n"/>
      <c r="G884" s="10" t="n"/>
      <c r="H884" s="10" t="n"/>
      <c r="I884" s="11">
        <f>IF(AND(A884="",B884=""),"",IF(B884&lt;&gt;"",IFERROR(INDEX(TArea,MATCH(B884,TName,0))&amp;"",D884&amp;""),D884&amp;""))</f>
        <v/>
      </c>
      <c r="J884" s="11">
        <f>IF(AND(A884="",B884=""),"",IF(B884&lt;&gt;"",IFERROR(INDEX(TAsset,MATCH(B884,TName,0))&amp;"",E884&amp;""),E884&amp;""))</f>
        <v/>
      </c>
      <c r="K884" s="28">
        <f>IF(AND(A884="",B884="",C884="",F884=""),"",IF(A884="","Add a date",IF(A884&gt;AsOf,"After as-of date: not counted yet",IF(AND(B884&lt;&gt;"",COUNTIF(TName,B884)=0),"Task not on Tasks sheet",""))))</f>
        <v/>
      </c>
    </row>
    <row r="885">
      <c r="A885" s="6" t="n"/>
      <c r="B885" s="10" t="n"/>
      <c r="C885" s="10" t="n"/>
      <c r="D885" s="10" t="n"/>
      <c r="E885" s="10" t="n"/>
      <c r="F885" s="24" t="n"/>
      <c r="G885" s="10" t="n"/>
      <c r="H885" s="10" t="n"/>
      <c r="I885" s="11">
        <f>IF(AND(A885="",B885=""),"",IF(B885&lt;&gt;"",IFERROR(INDEX(TArea,MATCH(B885,TName,0))&amp;"",D885&amp;""),D885&amp;""))</f>
        <v/>
      </c>
      <c r="J885" s="11">
        <f>IF(AND(A885="",B885=""),"",IF(B885&lt;&gt;"",IFERROR(INDEX(TAsset,MATCH(B885,TName,0))&amp;"",E885&amp;""),E885&amp;""))</f>
        <v/>
      </c>
      <c r="K885" s="28">
        <f>IF(AND(A885="",B885="",C885="",F885=""),"",IF(A885="","Add a date",IF(A885&gt;AsOf,"After as-of date: not counted yet",IF(AND(B885&lt;&gt;"",COUNTIF(TName,B885)=0),"Task not on Tasks sheet",""))))</f>
        <v/>
      </c>
    </row>
    <row r="886">
      <c r="A886" s="6" t="n"/>
      <c r="B886" s="10" t="n"/>
      <c r="C886" s="10" t="n"/>
      <c r="D886" s="10" t="n"/>
      <c r="E886" s="10" t="n"/>
      <c r="F886" s="24" t="n"/>
      <c r="G886" s="10" t="n"/>
      <c r="H886" s="10" t="n"/>
      <c r="I886" s="11">
        <f>IF(AND(A886="",B886=""),"",IF(B886&lt;&gt;"",IFERROR(INDEX(TArea,MATCH(B886,TName,0))&amp;"",D886&amp;""),D886&amp;""))</f>
        <v/>
      </c>
      <c r="J886" s="11">
        <f>IF(AND(A886="",B886=""),"",IF(B886&lt;&gt;"",IFERROR(INDEX(TAsset,MATCH(B886,TName,0))&amp;"",E886&amp;""),E886&amp;""))</f>
        <v/>
      </c>
      <c r="K886" s="28">
        <f>IF(AND(A886="",B886="",C886="",F886=""),"",IF(A886="","Add a date",IF(A886&gt;AsOf,"After as-of date: not counted yet",IF(AND(B886&lt;&gt;"",COUNTIF(TName,B886)=0),"Task not on Tasks sheet",""))))</f>
        <v/>
      </c>
    </row>
    <row r="887">
      <c r="A887" s="6" t="n"/>
      <c r="B887" s="10" t="n"/>
      <c r="C887" s="10" t="n"/>
      <c r="D887" s="10" t="n"/>
      <c r="E887" s="10" t="n"/>
      <c r="F887" s="24" t="n"/>
      <c r="G887" s="10" t="n"/>
      <c r="H887" s="10" t="n"/>
      <c r="I887" s="11">
        <f>IF(AND(A887="",B887=""),"",IF(B887&lt;&gt;"",IFERROR(INDEX(TArea,MATCH(B887,TName,0))&amp;"",D887&amp;""),D887&amp;""))</f>
        <v/>
      </c>
      <c r="J887" s="11">
        <f>IF(AND(A887="",B887=""),"",IF(B887&lt;&gt;"",IFERROR(INDEX(TAsset,MATCH(B887,TName,0))&amp;"",E887&amp;""),E887&amp;""))</f>
        <v/>
      </c>
      <c r="K887" s="28">
        <f>IF(AND(A887="",B887="",C887="",F887=""),"",IF(A887="","Add a date",IF(A887&gt;AsOf,"After as-of date: not counted yet",IF(AND(B887&lt;&gt;"",COUNTIF(TName,B887)=0),"Task not on Tasks sheet",""))))</f>
        <v/>
      </c>
    </row>
    <row r="888">
      <c r="A888" s="6" t="n"/>
      <c r="B888" s="10" t="n"/>
      <c r="C888" s="10" t="n"/>
      <c r="D888" s="10" t="n"/>
      <c r="E888" s="10" t="n"/>
      <c r="F888" s="24" t="n"/>
      <c r="G888" s="10" t="n"/>
      <c r="H888" s="10" t="n"/>
      <c r="I888" s="11">
        <f>IF(AND(A888="",B888=""),"",IF(B888&lt;&gt;"",IFERROR(INDEX(TArea,MATCH(B888,TName,0))&amp;"",D888&amp;""),D888&amp;""))</f>
        <v/>
      </c>
      <c r="J888" s="11">
        <f>IF(AND(A888="",B888=""),"",IF(B888&lt;&gt;"",IFERROR(INDEX(TAsset,MATCH(B888,TName,0))&amp;"",E888&amp;""),E888&amp;""))</f>
        <v/>
      </c>
      <c r="K888" s="28">
        <f>IF(AND(A888="",B888="",C888="",F888=""),"",IF(A888="","Add a date",IF(A888&gt;AsOf,"After as-of date: not counted yet",IF(AND(B888&lt;&gt;"",COUNTIF(TName,B888)=0),"Task not on Tasks sheet",""))))</f>
        <v/>
      </c>
    </row>
    <row r="889">
      <c r="A889" s="6" t="n"/>
      <c r="B889" s="10" t="n"/>
      <c r="C889" s="10" t="n"/>
      <c r="D889" s="10" t="n"/>
      <c r="E889" s="10" t="n"/>
      <c r="F889" s="24" t="n"/>
      <c r="G889" s="10" t="n"/>
      <c r="H889" s="10" t="n"/>
      <c r="I889" s="11">
        <f>IF(AND(A889="",B889=""),"",IF(B889&lt;&gt;"",IFERROR(INDEX(TArea,MATCH(B889,TName,0))&amp;"",D889&amp;""),D889&amp;""))</f>
        <v/>
      </c>
      <c r="J889" s="11">
        <f>IF(AND(A889="",B889=""),"",IF(B889&lt;&gt;"",IFERROR(INDEX(TAsset,MATCH(B889,TName,0))&amp;"",E889&amp;""),E889&amp;""))</f>
        <v/>
      </c>
      <c r="K889" s="28">
        <f>IF(AND(A889="",B889="",C889="",F889=""),"",IF(A889="","Add a date",IF(A889&gt;AsOf,"After as-of date: not counted yet",IF(AND(B889&lt;&gt;"",COUNTIF(TName,B889)=0),"Task not on Tasks sheet",""))))</f>
        <v/>
      </c>
    </row>
    <row r="890">
      <c r="A890" s="6" t="n"/>
      <c r="B890" s="10" t="n"/>
      <c r="C890" s="10" t="n"/>
      <c r="D890" s="10" t="n"/>
      <c r="E890" s="10" t="n"/>
      <c r="F890" s="24" t="n"/>
      <c r="G890" s="10" t="n"/>
      <c r="H890" s="10" t="n"/>
      <c r="I890" s="11">
        <f>IF(AND(A890="",B890=""),"",IF(B890&lt;&gt;"",IFERROR(INDEX(TArea,MATCH(B890,TName,0))&amp;"",D890&amp;""),D890&amp;""))</f>
        <v/>
      </c>
      <c r="J890" s="11">
        <f>IF(AND(A890="",B890=""),"",IF(B890&lt;&gt;"",IFERROR(INDEX(TAsset,MATCH(B890,TName,0))&amp;"",E890&amp;""),E890&amp;""))</f>
        <v/>
      </c>
      <c r="K890" s="28">
        <f>IF(AND(A890="",B890="",C890="",F890=""),"",IF(A890="","Add a date",IF(A890&gt;AsOf,"After as-of date: not counted yet",IF(AND(B890&lt;&gt;"",COUNTIF(TName,B890)=0),"Task not on Tasks sheet",""))))</f>
        <v/>
      </c>
    </row>
    <row r="891">
      <c r="A891" s="6" t="n"/>
      <c r="B891" s="10" t="n"/>
      <c r="C891" s="10" t="n"/>
      <c r="D891" s="10" t="n"/>
      <c r="E891" s="10" t="n"/>
      <c r="F891" s="24" t="n"/>
      <c r="G891" s="10" t="n"/>
      <c r="H891" s="10" t="n"/>
      <c r="I891" s="11">
        <f>IF(AND(A891="",B891=""),"",IF(B891&lt;&gt;"",IFERROR(INDEX(TArea,MATCH(B891,TName,0))&amp;"",D891&amp;""),D891&amp;""))</f>
        <v/>
      </c>
      <c r="J891" s="11">
        <f>IF(AND(A891="",B891=""),"",IF(B891&lt;&gt;"",IFERROR(INDEX(TAsset,MATCH(B891,TName,0))&amp;"",E891&amp;""),E891&amp;""))</f>
        <v/>
      </c>
      <c r="K891" s="28">
        <f>IF(AND(A891="",B891="",C891="",F891=""),"",IF(A891="","Add a date",IF(A891&gt;AsOf,"After as-of date: not counted yet",IF(AND(B891&lt;&gt;"",COUNTIF(TName,B891)=0),"Task not on Tasks sheet",""))))</f>
        <v/>
      </c>
    </row>
    <row r="892">
      <c r="A892" s="6" t="n"/>
      <c r="B892" s="10" t="n"/>
      <c r="C892" s="10" t="n"/>
      <c r="D892" s="10" t="n"/>
      <c r="E892" s="10" t="n"/>
      <c r="F892" s="24" t="n"/>
      <c r="G892" s="10" t="n"/>
      <c r="H892" s="10" t="n"/>
      <c r="I892" s="11">
        <f>IF(AND(A892="",B892=""),"",IF(B892&lt;&gt;"",IFERROR(INDEX(TArea,MATCH(B892,TName,0))&amp;"",D892&amp;""),D892&amp;""))</f>
        <v/>
      </c>
      <c r="J892" s="11">
        <f>IF(AND(A892="",B892=""),"",IF(B892&lt;&gt;"",IFERROR(INDEX(TAsset,MATCH(B892,TName,0))&amp;"",E892&amp;""),E892&amp;""))</f>
        <v/>
      </c>
      <c r="K892" s="28">
        <f>IF(AND(A892="",B892="",C892="",F892=""),"",IF(A892="","Add a date",IF(A892&gt;AsOf,"After as-of date: not counted yet",IF(AND(B892&lt;&gt;"",COUNTIF(TName,B892)=0),"Task not on Tasks sheet",""))))</f>
        <v/>
      </c>
    </row>
    <row r="893">
      <c r="A893" s="6" t="n"/>
      <c r="B893" s="10" t="n"/>
      <c r="C893" s="10" t="n"/>
      <c r="D893" s="10" t="n"/>
      <c r="E893" s="10" t="n"/>
      <c r="F893" s="24" t="n"/>
      <c r="G893" s="10" t="n"/>
      <c r="H893" s="10" t="n"/>
      <c r="I893" s="11">
        <f>IF(AND(A893="",B893=""),"",IF(B893&lt;&gt;"",IFERROR(INDEX(TArea,MATCH(B893,TName,0))&amp;"",D893&amp;""),D893&amp;""))</f>
        <v/>
      </c>
      <c r="J893" s="11">
        <f>IF(AND(A893="",B893=""),"",IF(B893&lt;&gt;"",IFERROR(INDEX(TAsset,MATCH(B893,TName,0))&amp;"",E893&amp;""),E893&amp;""))</f>
        <v/>
      </c>
      <c r="K893" s="28">
        <f>IF(AND(A893="",B893="",C893="",F893=""),"",IF(A893="","Add a date",IF(A893&gt;AsOf,"After as-of date: not counted yet",IF(AND(B893&lt;&gt;"",COUNTIF(TName,B893)=0),"Task not on Tasks sheet",""))))</f>
        <v/>
      </c>
    </row>
    <row r="894">
      <c r="A894" s="6" t="n"/>
      <c r="B894" s="10" t="n"/>
      <c r="C894" s="10" t="n"/>
      <c r="D894" s="10" t="n"/>
      <c r="E894" s="10" t="n"/>
      <c r="F894" s="24" t="n"/>
      <c r="G894" s="10" t="n"/>
      <c r="H894" s="10" t="n"/>
      <c r="I894" s="11">
        <f>IF(AND(A894="",B894=""),"",IF(B894&lt;&gt;"",IFERROR(INDEX(TArea,MATCH(B894,TName,0))&amp;"",D894&amp;""),D894&amp;""))</f>
        <v/>
      </c>
      <c r="J894" s="11">
        <f>IF(AND(A894="",B894=""),"",IF(B894&lt;&gt;"",IFERROR(INDEX(TAsset,MATCH(B894,TName,0))&amp;"",E894&amp;""),E894&amp;""))</f>
        <v/>
      </c>
      <c r="K894" s="28">
        <f>IF(AND(A894="",B894="",C894="",F894=""),"",IF(A894="","Add a date",IF(A894&gt;AsOf,"After as-of date: not counted yet",IF(AND(B894&lt;&gt;"",COUNTIF(TName,B894)=0),"Task not on Tasks sheet",""))))</f>
        <v/>
      </c>
    </row>
    <row r="895">
      <c r="A895" s="6" t="n"/>
      <c r="B895" s="10" t="n"/>
      <c r="C895" s="10" t="n"/>
      <c r="D895" s="10" t="n"/>
      <c r="E895" s="10" t="n"/>
      <c r="F895" s="24" t="n"/>
      <c r="G895" s="10" t="n"/>
      <c r="H895" s="10" t="n"/>
      <c r="I895" s="11">
        <f>IF(AND(A895="",B895=""),"",IF(B895&lt;&gt;"",IFERROR(INDEX(TArea,MATCH(B895,TName,0))&amp;"",D895&amp;""),D895&amp;""))</f>
        <v/>
      </c>
      <c r="J895" s="11">
        <f>IF(AND(A895="",B895=""),"",IF(B895&lt;&gt;"",IFERROR(INDEX(TAsset,MATCH(B895,TName,0))&amp;"",E895&amp;""),E895&amp;""))</f>
        <v/>
      </c>
      <c r="K895" s="28">
        <f>IF(AND(A895="",B895="",C895="",F895=""),"",IF(A895="","Add a date",IF(A895&gt;AsOf,"After as-of date: not counted yet",IF(AND(B895&lt;&gt;"",COUNTIF(TName,B895)=0),"Task not on Tasks sheet",""))))</f>
        <v/>
      </c>
    </row>
    <row r="896">
      <c r="A896" s="6" t="n"/>
      <c r="B896" s="10" t="n"/>
      <c r="C896" s="10" t="n"/>
      <c r="D896" s="10" t="n"/>
      <c r="E896" s="10" t="n"/>
      <c r="F896" s="24" t="n"/>
      <c r="G896" s="10" t="n"/>
      <c r="H896" s="10" t="n"/>
      <c r="I896" s="11">
        <f>IF(AND(A896="",B896=""),"",IF(B896&lt;&gt;"",IFERROR(INDEX(TArea,MATCH(B896,TName,0))&amp;"",D896&amp;""),D896&amp;""))</f>
        <v/>
      </c>
      <c r="J896" s="11">
        <f>IF(AND(A896="",B896=""),"",IF(B896&lt;&gt;"",IFERROR(INDEX(TAsset,MATCH(B896,TName,0))&amp;"",E896&amp;""),E896&amp;""))</f>
        <v/>
      </c>
      <c r="K896" s="28">
        <f>IF(AND(A896="",B896="",C896="",F896=""),"",IF(A896="","Add a date",IF(A896&gt;AsOf,"After as-of date: not counted yet",IF(AND(B896&lt;&gt;"",COUNTIF(TName,B896)=0),"Task not on Tasks sheet",""))))</f>
        <v/>
      </c>
    </row>
    <row r="897">
      <c r="A897" s="6" t="n"/>
      <c r="B897" s="10" t="n"/>
      <c r="C897" s="10" t="n"/>
      <c r="D897" s="10" t="n"/>
      <c r="E897" s="10" t="n"/>
      <c r="F897" s="24" t="n"/>
      <c r="G897" s="10" t="n"/>
      <c r="H897" s="10" t="n"/>
      <c r="I897" s="11">
        <f>IF(AND(A897="",B897=""),"",IF(B897&lt;&gt;"",IFERROR(INDEX(TArea,MATCH(B897,TName,0))&amp;"",D897&amp;""),D897&amp;""))</f>
        <v/>
      </c>
      <c r="J897" s="11">
        <f>IF(AND(A897="",B897=""),"",IF(B897&lt;&gt;"",IFERROR(INDEX(TAsset,MATCH(B897,TName,0))&amp;"",E897&amp;""),E897&amp;""))</f>
        <v/>
      </c>
      <c r="K897" s="28">
        <f>IF(AND(A897="",B897="",C897="",F897=""),"",IF(A897="","Add a date",IF(A897&gt;AsOf,"After as-of date: not counted yet",IF(AND(B897&lt;&gt;"",COUNTIF(TName,B897)=0),"Task not on Tasks sheet",""))))</f>
        <v/>
      </c>
    </row>
    <row r="898">
      <c r="A898" s="6" t="n"/>
      <c r="B898" s="10" t="n"/>
      <c r="C898" s="10" t="n"/>
      <c r="D898" s="10" t="n"/>
      <c r="E898" s="10" t="n"/>
      <c r="F898" s="24" t="n"/>
      <c r="G898" s="10" t="n"/>
      <c r="H898" s="10" t="n"/>
      <c r="I898" s="11">
        <f>IF(AND(A898="",B898=""),"",IF(B898&lt;&gt;"",IFERROR(INDEX(TArea,MATCH(B898,TName,0))&amp;"",D898&amp;""),D898&amp;""))</f>
        <v/>
      </c>
      <c r="J898" s="11">
        <f>IF(AND(A898="",B898=""),"",IF(B898&lt;&gt;"",IFERROR(INDEX(TAsset,MATCH(B898,TName,0))&amp;"",E898&amp;""),E898&amp;""))</f>
        <v/>
      </c>
      <c r="K898" s="28">
        <f>IF(AND(A898="",B898="",C898="",F898=""),"",IF(A898="","Add a date",IF(A898&gt;AsOf,"After as-of date: not counted yet",IF(AND(B898&lt;&gt;"",COUNTIF(TName,B898)=0),"Task not on Tasks sheet",""))))</f>
        <v/>
      </c>
    </row>
    <row r="899">
      <c r="A899" s="6" t="n"/>
      <c r="B899" s="10" t="n"/>
      <c r="C899" s="10" t="n"/>
      <c r="D899" s="10" t="n"/>
      <c r="E899" s="10" t="n"/>
      <c r="F899" s="24" t="n"/>
      <c r="G899" s="10" t="n"/>
      <c r="H899" s="10" t="n"/>
      <c r="I899" s="11">
        <f>IF(AND(A899="",B899=""),"",IF(B899&lt;&gt;"",IFERROR(INDEX(TArea,MATCH(B899,TName,0))&amp;"",D899&amp;""),D899&amp;""))</f>
        <v/>
      </c>
      <c r="J899" s="11">
        <f>IF(AND(A899="",B899=""),"",IF(B899&lt;&gt;"",IFERROR(INDEX(TAsset,MATCH(B899,TName,0))&amp;"",E899&amp;""),E899&amp;""))</f>
        <v/>
      </c>
      <c r="K899" s="28">
        <f>IF(AND(A899="",B899="",C899="",F899=""),"",IF(A899="","Add a date",IF(A899&gt;AsOf,"After as-of date: not counted yet",IF(AND(B899&lt;&gt;"",COUNTIF(TName,B899)=0),"Task not on Tasks sheet",""))))</f>
        <v/>
      </c>
    </row>
    <row r="900">
      <c r="A900" s="6" t="n"/>
      <c r="B900" s="10" t="n"/>
      <c r="C900" s="10" t="n"/>
      <c r="D900" s="10" t="n"/>
      <c r="E900" s="10" t="n"/>
      <c r="F900" s="24" t="n"/>
      <c r="G900" s="10" t="n"/>
      <c r="H900" s="10" t="n"/>
      <c r="I900" s="11">
        <f>IF(AND(A900="",B900=""),"",IF(B900&lt;&gt;"",IFERROR(INDEX(TArea,MATCH(B900,TName,0))&amp;"",D900&amp;""),D900&amp;""))</f>
        <v/>
      </c>
      <c r="J900" s="11">
        <f>IF(AND(A900="",B900=""),"",IF(B900&lt;&gt;"",IFERROR(INDEX(TAsset,MATCH(B900,TName,0))&amp;"",E900&amp;""),E900&amp;""))</f>
        <v/>
      </c>
      <c r="K900" s="28">
        <f>IF(AND(A900="",B900="",C900="",F900=""),"",IF(A900="","Add a date",IF(A900&gt;AsOf,"After as-of date: not counted yet",IF(AND(B900&lt;&gt;"",COUNTIF(TName,B900)=0),"Task not on Tasks sheet",""))))</f>
        <v/>
      </c>
    </row>
    <row r="901">
      <c r="A901" s="6" t="n"/>
      <c r="B901" s="10" t="n"/>
      <c r="C901" s="10" t="n"/>
      <c r="D901" s="10" t="n"/>
      <c r="E901" s="10" t="n"/>
      <c r="F901" s="24" t="n"/>
      <c r="G901" s="10" t="n"/>
      <c r="H901" s="10" t="n"/>
      <c r="I901" s="11">
        <f>IF(AND(A901="",B901=""),"",IF(B901&lt;&gt;"",IFERROR(INDEX(TArea,MATCH(B901,TName,0))&amp;"",D901&amp;""),D901&amp;""))</f>
        <v/>
      </c>
      <c r="J901" s="11">
        <f>IF(AND(A901="",B901=""),"",IF(B901&lt;&gt;"",IFERROR(INDEX(TAsset,MATCH(B901,TName,0))&amp;"",E901&amp;""),E901&amp;""))</f>
        <v/>
      </c>
      <c r="K901" s="28">
        <f>IF(AND(A901="",B901="",C901="",F901=""),"",IF(A901="","Add a date",IF(A901&gt;AsOf,"After as-of date: not counted yet",IF(AND(B901&lt;&gt;"",COUNTIF(TName,B901)=0),"Task not on Tasks sheet",""))))</f>
        <v/>
      </c>
    </row>
    <row r="902">
      <c r="A902" s="6" t="n"/>
      <c r="B902" s="10" t="n"/>
      <c r="C902" s="10" t="n"/>
      <c r="D902" s="10" t="n"/>
      <c r="E902" s="10" t="n"/>
      <c r="F902" s="24" t="n"/>
      <c r="G902" s="10" t="n"/>
      <c r="H902" s="10" t="n"/>
      <c r="I902" s="11">
        <f>IF(AND(A902="",B902=""),"",IF(B902&lt;&gt;"",IFERROR(INDEX(TArea,MATCH(B902,TName,0))&amp;"",D902&amp;""),D902&amp;""))</f>
        <v/>
      </c>
      <c r="J902" s="11">
        <f>IF(AND(A902="",B902=""),"",IF(B902&lt;&gt;"",IFERROR(INDEX(TAsset,MATCH(B902,TName,0))&amp;"",E902&amp;""),E902&amp;""))</f>
        <v/>
      </c>
      <c r="K902" s="28">
        <f>IF(AND(A902="",B902="",C902="",F902=""),"",IF(A902="","Add a date",IF(A902&gt;AsOf,"After as-of date: not counted yet",IF(AND(B902&lt;&gt;"",COUNTIF(TName,B902)=0),"Task not on Tasks sheet",""))))</f>
        <v/>
      </c>
    </row>
    <row r="903">
      <c r="A903" s="6" t="n"/>
      <c r="B903" s="10" t="n"/>
      <c r="C903" s="10" t="n"/>
      <c r="D903" s="10" t="n"/>
      <c r="E903" s="10" t="n"/>
      <c r="F903" s="24" t="n"/>
      <c r="G903" s="10" t="n"/>
      <c r="H903" s="10" t="n"/>
      <c r="I903" s="11">
        <f>IF(AND(A903="",B903=""),"",IF(B903&lt;&gt;"",IFERROR(INDEX(TArea,MATCH(B903,TName,0))&amp;"",D903&amp;""),D903&amp;""))</f>
        <v/>
      </c>
      <c r="J903" s="11">
        <f>IF(AND(A903="",B903=""),"",IF(B903&lt;&gt;"",IFERROR(INDEX(TAsset,MATCH(B903,TName,0))&amp;"",E903&amp;""),E903&amp;""))</f>
        <v/>
      </c>
      <c r="K903" s="28">
        <f>IF(AND(A903="",B903="",C903="",F903=""),"",IF(A903="","Add a date",IF(A903&gt;AsOf,"After as-of date: not counted yet",IF(AND(B903&lt;&gt;"",COUNTIF(TName,B903)=0),"Task not on Tasks sheet",""))))</f>
        <v/>
      </c>
    </row>
    <row r="904">
      <c r="A904" s="6" t="n"/>
      <c r="B904" s="10" t="n"/>
      <c r="C904" s="10" t="n"/>
      <c r="D904" s="10" t="n"/>
      <c r="E904" s="10" t="n"/>
      <c r="F904" s="24" t="n"/>
      <c r="G904" s="10" t="n"/>
      <c r="H904" s="10" t="n"/>
      <c r="I904" s="11">
        <f>IF(AND(A904="",B904=""),"",IF(B904&lt;&gt;"",IFERROR(INDEX(TArea,MATCH(B904,TName,0))&amp;"",D904&amp;""),D904&amp;""))</f>
        <v/>
      </c>
      <c r="J904" s="11">
        <f>IF(AND(A904="",B904=""),"",IF(B904&lt;&gt;"",IFERROR(INDEX(TAsset,MATCH(B904,TName,0))&amp;"",E904&amp;""),E904&amp;""))</f>
        <v/>
      </c>
      <c r="K904" s="28">
        <f>IF(AND(A904="",B904="",C904="",F904=""),"",IF(A904="","Add a date",IF(A904&gt;AsOf,"After as-of date: not counted yet",IF(AND(B904&lt;&gt;"",COUNTIF(TName,B904)=0),"Task not on Tasks sheet",""))))</f>
        <v/>
      </c>
    </row>
    <row r="905">
      <c r="A905" s="6" t="n"/>
      <c r="B905" s="10" t="n"/>
      <c r="C905" s="10" t="n"/>
      <c r="D905" s="10" t="n"/>
      <c r="E905" s="10" t="n"/>
      <c r="F905" s="24" t="n"/>
      <c r="G905" s="10" t="n"/>
      <c r="H905" s="10" t="n"/>
      <c r="I905" s="11">
        <f>IF(AND(A905="",B905=""),"",IF(B905&lt;&gt;"",IFERROR(INDEX(TArea,MATCH(B905,TName,0))&amp;"",D905&amp;""),D905&amp;""))</f>
        <v/>
      </c>
      <c r="J905" s="11">
        <f>IF(AND(A905="",B905=""),"",IF(B905&lt;&gt;"",IFERROR(INDEX(TAsset,MATCH(B905,TName,0))&amp;"",E905&amp;""),E905&amp;""))</f>
        <v/>
      </c>
      <c r="K905" s="28">
        <f>IF(AND(A905="",B905="",C905="",F905=""),"",IF(A905="","Add a date",IF(A905&gt;AsOf,"After as-of date: not counted yet",IF(AND(B905&lt;&gt;"",COUNTIF(TName,B905)=0),"Task not on Tasks sheet",""))))</f>
        <v/>
      </c>
    </row>
    <row r="906">
      <c r="A906" s="6" t="n"/>
      <c r="B906" s="10" t="n"/>
      <c r="C906" s="10" t="n"/>
      <c r="D906" s="10" t="n"/>
      <c r="E906" s="10" t="n"/>
      <c r="F906" s="24" t="n"/>
      <c r="G906" s="10" t="n"/>
      <c r="H906" s="10" t="n"/>
      <c r="I906" s="11">
        <f>IF(AND(A906="",B906=""),"",IF(B906&lt;&gt;"",IFERROR(INDEX(TArea,MATCH(B906,TName,0))&amp;"",D906&amp;""),D906&amp;""))</f>
        <v/>
      </c>
      <c r="J906" s="11">
        <f>IF(AND(A906="",B906=""),"",IF(B906&lt;&gt;"",IFERROR(INDEX(TAsset,MATCH(B906,TName,0))&amp;"",E906&amp;""),E906&amp;""))</f>
        <v/>
      </c>
      <c r="K906" s="28">
        <f>IF(AND(A906="",B906="",C906="",F906=""),"",IF(A906="","Add a date",IF(A906&gt;AsOf,"After as-of date: not counted yet",IF(AND(B906&lt;&gt;"",COUNTIF(TName,B906)=0),"Task not on Tasks sheet",""))))</f>
        <v/>
      </c>
    </row>
    <row r="907">
      <c r="A907" s="6" t="n"/>
      <c r="B907" s="10" t="n"/>
      <c r="C907" s="10" t="n"/>
      <c r="D907" s="10" t="n"/>
      <c r="E907" s="10" t="n"/>
      <c r="F907" s="24" t="n"/>
      <c r="G907" s="10" t="n"/>
      <c r="H907" s="10" t="n"/>
      <c r="I907" s="11">
        <f>IF(AND(A907="",B907=""),"",IF(B907&lt;&gt;"",IFERROR(INDEX(TArea,MATCH(B907,TName,0))&amp;"",D907&amp;""),D907&amp;""))</f>
        <v/>
      </c>
      <c r="J907" s="11">
        <f>IF(AND(A907="",B907=""),"",IF(B907&lt;&gt;"",IFERROR(INDEX(TAsset,MATCH(B907,TName,0))&amp;"",E907&amp;""),E907&amp;""))</f>
        <v/>
      </c>
      <c r="K907" s="28">
        <f>IF(AND(A907="",B907="",C907="",F907=""),"",IF(A907="","Add a date",IF(A907&gt;AsOf,"After as-of date: not counted yet",IF(AND(B907&lt;&gt;"",COUNTIF(TName,B907)=0),"Task not on Tasks sheet",""))))</f>
        <v/>
      </c>
    </row>
    <row r="908">
      <c r="A908" s="6" t="n"/>
      <c r="B908" s="10" t="n"/>
      <c r="C908" s="10" t="n"/>
      <c r="D908" s="10" t="n"/>
      <c r="E908" s="10" t="n"/>
      <c r="F908" s="24" t="n"/>
      <c r="G908" s="10" t="n"/>
      <c r="H908" s="10" t="n"/>
      <c r="I908" s="11">
        <f>IF(AND(A908="",B908=""),"",IF(B908&lt;&gt;"",IFERROR(INDEX(TArea,MATCH(B908,TName,0))&amp;"",D908&amp;""),D908&amp;""))</f>
        <v/>
      </c>
      <c r="J908" s="11">
        <f>IF(AND(A908="",B908=""),"",IF(B908&lt;&gt;"",IFERROR(INDEX(TAsset,MATCH(B908,TName,0))&amp;"",E908&amp;""),E908&amp;""))</f>
        <v/>
      </c>
      <c r="K908" s="28">
        <f>IF(AND(A908="",B908="",C908="",F908=""),"",IF(A908="","Add a date",IF(A908&gt;AsOf,"After as-of date: not counted yet",IF(AND(B908&lt;&gt;"",COUNTIF(TName,B908)=0),"Task not on Tasks sheet",""))))</f>
        <v/>
      </c>
    </row>
    <row r="909">
      <c r="A909" s="6" t="n"/>
      <c r="B909" s="10" t="n"/>
      <c r="C909" s="10" t="n"/>
      <c r="D909" s="10" t="n"/>
      <c r="E909" s="10" t="n"/>
      <c r="F909" s="24" t="n"/>
      <c r="G909" s="10" t="n"/>
      <c r="H909" s="10" t="n"/>
      <c r="I909" s="11">
        <f>IF(AND(A909="",B909=""),"",IF(B909&lt;&gt;"",IFERROR(INDEX(TArea,MATCH(B909,TName,0))&amp;"",D909&amp;""),D909&amp;""))</f>
        <v/>
      </c>
      <c r="J909" s="11">
        <f>IF(AND(A909="",B909=""),"",IF(B909&lt;&gt;"",IFERROR(INDEX(TAsset,MATCH(B909,TName,0))&amp;"",E909&amp;""),E909&amp;""))</f>
        <v/>
      </c>
      <c r="K909" s="28">
        <f>IF(AND(A909="",B909="",C909="",F909=""),"",IF(A909="","Add a date",IF(A909&gt;AsOf,"After as-of date: not counted yet",IF(AND(B909&lt;&gt;"",COUNTIF(TName,B909)=0),"Task not on Tasks sheet",""))))</f>
        <v/>
      </c>
    </row>
    <row r="910">
      <c r="A910" s="6" t="n"/>
      <c r="B910" s="10" t="n"/>
      <c r="C910" s="10" t="n"/>
      <c r="D910" s="10" t="n"/>
      <c r="E910" s="10" t="n"/>
      <c r="F910" s="24" t="n"/>
      <c r="G910" s="10" t="n"/>
      <c r="H910" s="10" t="n"/>
      <c r="I910" s="11">
        <f>IF(AND(A910="",B910=""),"",IF(B910&lt;&gt;"",IFERROR(INDEX(TArea,MATCH(B910,TName,0))&amp;"",D910&amp;""),D910&amp;""))</f>
        <v/>
      </c>
      <c r="J910" s="11">
        <f>IF(AND(A910="",B910=""),"",IF(B910&lt;&gt;"",IFERROR(INDEX(TAsset,MATCH(B910,TName,0))&amp;"",E910&amp;""),E910&amp;""))</f>
        <v/>
      </c>
      <c r="K910" s="28">
        <f>IF(AND(A910="",B910="",C910="",F910=""),"",IF(A910="","Add a date",IF(A910&gt;AsOf,"After as-of date: not counted yet",IF(AND(B910&lt;&gt;"",COUNTIF(TName,B910)=0),"Task not on Tasks sheet",""))))</f>
        <v/>
      </c>
    </row>
    <row r="911">
      <c r="A911" s="6" t="n"/>
      <c r="B911" s="10" t="n"/>
      <c r="C911" s="10" t="n"/>
      <c r="D911" s="10" t="n"/>
      <c r="E911" s="10" t="n"/>
      <c r="F911" s="24" t="n"/>
      <c r="G911" s="10" t="n"/>
      <c r="H911" s="10" t="n"/>
      <c r="I911" s="11">
        <f>IF(AND(A911="",B911=""),"",IF(B911&lt;&gt;"",IFERROR(INDEX(TArea,MATCH(B911,TName,0))&amp;"",D911&amp;""),D911&amp;""))</f>
        <v/>
      </c>
      <c r="J911" s="11">
        <f>IF(AND(A911="",B911=""),"",IF(B911&lt;&gt;"",IFERROR(INDEX(TAsset,MATCH(B911,TName,0))&amp;"",E911&amp;""),E911&amp;""))</f>
        <v/>
      </c>
      <c r="K911" s="28">
        <f>IF(AND(A911="",B911="",C911="",F911=""),"",IF(A911="","Add a date",IF(A911&gt;AsOf,"After as-of date: not counted yet",IF(AND(B911&lt;&gt;"",COUNTIF(TName,B911)=0),"Task not on Tasks sheet",""))))</f>
        <v/>
      </c>
    </row>
    <row r="912">
      <c r="A912" s="6" t="n"/>
      <c r="B912" s="10" t="n"/>
      <c r="C912" s="10" t="n"/>
      <c r="D912" s="10" t="n"/>
      <c r="E912" s="10" t="n"/>
      <c r="F912" s="24" t="n"/>
      <c r="G912" s="10" t="n"/>
      <c r="H912" s="10" t="n"/>
      <c r="I912" s="11">
        <f>IF(AND(A912="",B912=""),"",IF(B912&lt;&gt;"",IFERROR(INDEX(TArea,MATCH(B912,TName,0))&amp;"",D912&amp;""),D912&amp;""))</f>
        <v/>
      </c>
      <c r="J912" s="11">
        <f>IF(AND(A912="",B912=""),"",IF(B912&lt;&gt;"",IFERROR(INDEX(TAsset,MATCH(B912,TName,0))&amp;"",E912&amp;""),E912&amp;""))</f>
        <v/>
      </c>
      <c r="K912" s="28">
        <f>IF(AND(A912="",B912="",C912="",F912=""),"",IF(A912="","Add a date",IF(A912&gt;AsOf,"After as-of date: not counted yet",IF(AND(B912&lt;&gt;"",COUNTIF(TName,B912)=0),"Task not on Tasks sheet",""))))</f>
        <v/>
      </c>
    </row>
    <row r="913">
      <c r="A913" s="6" t="n"/>
      <c r="B913" s="10" t="n"/>
      <c r="C913" s="10" t="n"/>
      <c r="D913" s="10" t="n"/>
      <c r="E913" s="10" t="n"/>
      <c r="F913" s="24" t="n"/>
      <c r="G913" s="10" t="n"/>
      <c r="H913" s="10" t="n"/>
      <c r="I913" s="11">
        <f>IF(AND(A913="",B913=""),"",IF(B913&lt;&gt;"",IFERROR(INDEX(TArea,MATCH(B913,TName,0))&amp;"",D913&amp;""),D913&amp;""))</f>
        <v/>
      </c>
      <c r="J913" s="11">
        <f>IF(AND(A913="",B913=""),"",IF(B913&lt;&gt;"",IFERROR(INDEX(TAsset,MATCH(B913,TName,0))&amp;"",E913&amp;""),E913&amp;""))</f>
        <v/>
      </c>
      <c r="K913" s="28">
        <f>IF(AND(A913="",B913="",C913="",F913=""),"",IF(A913="","Add a date",IF(A913&gt;AsOf,"After as-of date: not counted yet",IF(AND(B913&lt;&gt;"",COUNTIF(TName,B913)=0),"Task not on Tasks sheet",""))))</f>
        <v/>
      </c>
    </row>
    <row r="914">
      <c r="A914" s="6" t="n"/>
      <c r="B914" s="10" t="n"/>
      <c r="C914" s="10" t="n"/>
      <c r="D914" s="10" t="n"/>
      <c r="E914" s="10" t="n"/>
      <c r="F914" s="24" t="n"/>
      <c r="G914" s="10" t="n"/>
      <c r="H914" s="10" t="n"/>
      <c r="I914" s="11">
        <f>IF(AND(A914="",B914=""),"",IF(B914&lt;&gt;"",IFERROR(INDEX(TArea,MATCH(B914,TName,0))&amp;"",D914&amp;""),D914&amp;""))</f>
        <v/>
      </c>
      <c r="J914" s="11">
        <f>IF(AND(A914="",B914=""),"",IF(B914&lt;&gt;"",IFERROR(INDEX(TAsset,MATCH(B914,TName,0))&amp;"",E914&amp;""),E914&amp;""))</f>
        <v/>
      </c>
      <c r="K914" s="28">
        <f>IF(AND(A914="",B914="",C914="",F914=""),"",IF(A914="","Add a date",IF(A914&gt;AsOf,"After as-of date: not counted yet",IF(AND(B914&lt;&gt;"",COUNTIF(TName,B914)=0),"Task not on Tasks sheet",""))))</f>
        <v/>
      </c>
    </row>
    <row r="915">
      <c r="A915" s="6" t="n"/>
      <c r="B915" s="10" t="n"/>
      <c r="C915" s="10" t="n"/>
      <c r="D915" s="10" t="n"/>
      <c r="E915" s="10" t="n"/>
      <c r="F915" s="24" t="n"/>
      <c r="G915" s="10" t="n"/>
      <c r="H915" s="10" t="n"/>
      <c r="I915" s="11">
        <f>IF(AND(A915="",B915=""),"",IF(B915&lt;&gt;"",IFERROR(INDEX(TArea,MATCH(B915,TName,0))&amp;"",D915&amp;""),D915&amp;""))</f>
        <v/>
      </c>
      <c r="J915" s="11">
        <f>IF(AND(A915="",B915=""),"",IF(B915&lt;&gt;"",IFERROR(INDEX(TAsset,MATCH(B915,TName,0))&amp;"",E915&amp;""),E915&amp;""))</f>
        <v/>
      </c>
      <c r="K915" s="28">
        <f>IF(AND(A915="",B915="",C915="",F915=""),"",IF(A915="","Add a date",IF(A915&gt;AsOf,"After as-of date: not counted yet",IF(AND(B915&lt;&gt;"",COUNTIF(TName,B915)=0),"Task not on Tasks sheet",""))))</f>
        <v/>
      </c>
    </row>
    <row r="916">
      <c r="A916" s="6" t="n"/>
      <c r="B916" s="10" t="n"/>
      <c r="C916" s="10" t="n"/>
      <c r="D916" s="10" t="n"/>
      <c r="E916" s="10" t="n"/>
      <c r="F916" s="24" t="n"/>
      <c r="G916" s="10" t="n"/>
      <c r="H916" s="10" t="n"/>
      <c r="I916" s="11">
        <f>IF(AND(A916="",B916=""),"",IF(B916&lt;&gt;"",IFERROR(INDEX(TArea,MATCH(B916,TName,0))&amp;"",D916&amp;""),D916&amp;""))</f>
        <v/>
      </c>
      <c r="J916" s="11">
        <f>IF(AND(A916="",B916=""),"",IF(B916&lt;&gt;"",IFERROR(INDEX(TAsset,MATCH(B916,TName,0))&amp;"",E916&amp;""),E916&amp;""))</f>
        <v/>
      </c>
      <c r="K916" s="28">
        <f>IF(AND(A916="",B916="",C916="",F916=""),"",IF(A916="","Add a date",IF(A916&gt;AsOf,"After as-of date: not counted yet",IF(AND(B916&lt;&gt;"",COUNTIF(TName,B916)=0),"Task not on Tasks sheet",""))))</f>
        <v/>
      </c>
    </row>
    <row r="917">
      <c r="A917" s="6" t="n"/>
      <c r="B917" s="10" t="n"/>
      <c r="C917" s="10" t="n"/>
      <c r="D917" s="10" t="n"/>
      <c r="E917" s="10" t="n"/>
      <c r="F917" s="24" t="n"/>
      <c r="G917" s="10" t="n"/>
      <c r="H917" s="10" t="n"/>
      <c r="I917" s="11">
        <f>IF(AND(A917="",B917=""),"",IF(B917&lt;&gt;"",IFERROR(INDEX(TArea,MATCH(B917,TName,0))&amp;"",D917&amp;""),D917&amp;""))</f>
        <v/>
      </c>
      <c r="J917" s="11">
        <f>IF(AND(A917="",B917=""),"",IF(B917&lt;&gt;"",IFERROR(INDEX(TAsset,MATCH(B917,TName,0))&amp;"",E917&amp;""),E917&amp;""))</f>
        <v/>
      </c>
      <c r="K917" s="28">
        <f>IF(AND(A917="",B917="",C917="",F917=""),"",IF(A917="","Add a date",IF(A917&gt;AsOf,"After as-of date: not counted yet",IF(AND(B917&lt;&gt;"",COUNTIF(TName,B917)=0),"Task not on Tasks sheet",""))))</f>
        <v/>
      </c>
    </row>
    <row r="918">
      <c r="A918" s="6" t="n"/>
      <c r="B918" s="10" t="n"/>
      <c r="C918" s="10" t="n"/>
      <c r="D918" s="10" t="n"/>
      <c r="E918" s="10" t="n"/>
      <c r="F918" s="24" t="n"/>
      <c r="G918" s="10" t="n"/>
      <c r="H918" s="10" t="n"/>
      <c r="I918" s="11">
        <f>IF(AND(A918="",B918=""),"",IF(B918&lt;&gt;"",IFERROR(INDEX(TArea,MATCH(B918,TName,0))&amp;"",D918&amp;""),D918&amp;""))</f>
        <v/>
      </c>
      <c r="J918" s="11">
        <f>IF(AND(A918="",B918=""),"",IF(B918&lt;&gt;"",IFERROR(INDEX(TAsset,MATCH(B918,TName,0))&amp;"",E918&amp;""),E918&amp;""))</f>
        <v/>
      </c>
      <c r="K918" s="28">
        <f>IF(AND(A918="",B918="",C918="",F918=""),"",IF(A918="","Add a date",IF(A918&gt;AsOf,"After as-of date: not counted yet",IF(AND(B918&lt;&gt;"",COUNTIF(TName,B918)=0),"Task not on Tasks sheet",""))))</f>
        <v/>
      </c>
    </row>
    <row r="919">
      <c r="A919" s="6" t="n"/>
      <c r="B919" s="10" t="n"/>
      <c r="C919" s="10" t="n"/>
      <c r="D919" s="10" t="n"/>
      <c r="E919" s="10" t="n"/>
      <c r="F919" s="24" t="n"/>
      <c r="G919" s="10" t="n"/>
      <c r="H919" s="10" t="n"/>
      <c r="I919" s="11">
        <f>IF(AND(A919="",B919=""),"",IF(B919&lt;&gt;"",IFERROR(INDEX(TArea,MATCH(B919,TName,0))&amp;"",D919&amp;""),D919&amp;""))</f>
        <v/>
      </c>
      <c r="J919" s="11">
        <f>IF(AND(A919="",B919=""),"",IF(B919&lt;&gt;"",IFERROR(INDEX(TAsset,MATCH(B919,TName,0))&amp;"",E919&amp;""),E919&amp;""))</f>
        <v/>
      </c>
      <c r="K919" s="28">
        <f>IF(AND(A919="",B919="",C919="",F919=""),"",IF(A919="","Add a date",IF(A919&gt;AsOf,"After as-of date: not counted yet",IF(AND(B919&lt;&gt;"",COUNTIF(TName,B919)=0),"Task not on Tasks sheet",""))))</f>
        <v/>
      </c>
    </row>
    <row r="920">
      <c r="A920" s="6" t="n"/>
      <c r="B920" s="10" t="n"/>
      <c r="C920" s="10" t="n"/>
      <c r="D920" s="10" t="n"/>
      <c r="E920" s="10" t="n"/>
      <c r="F920" s="24" t="n"/>
      <c r="G920" s="10" t="n"/>
      <c r="H920" s="10" t="n"/>
      <c r="I920" s="11">
        <f>IF(AND(A920="",B920=""),"",IF(B920&lt;&gt;"",IFERROR(INDEX(TArea,MATCH(B920,TName,0))&amp;"",D920&amp;""),D920&amp;""))</f>
        <v/>
      </c>
      <c r="J920" s="11">
        <f>IF(AND(A920="",B920=""),"",IF(B920&lt;&gt;"",IFERROR(INDEX(TAsset,MATCH(B920,TName,0))&amp;"",E920&amp;""),E920&amp;""))</f>
        <v/>
      </c>
      <c r="K920" s="28">
        <f>IF(AND(A920="",B920="",C920="",F920=""),"",IF(A920="","Add a date",IF(A920&gt;AsOf,"After as-of date: not counted yet",IF(AND(B920&lt;&gt;"",COUNTIF(TName,B920)=0),"Task not on Tasks sheet",""))))</f>
        <v/>
      </c>
    </row>
    <row r="921">
      <c r="A921" s="6" t="n"/>
      <c r="B921" s="10" t="n"/>
      <c r="C921" s="10" t="n"/>
      <c r="D921" s="10" t="n"/>
      <c r="E921" s="10" t="n"/>
      <c r="F921" s="24" t="n"/>
      <c r="G921" s="10" t="n"/>
      <c r="H921" s="10" t="n"/>
      <c r="I921" s="11">
        <f>IF(AND(A921="",B921=""),"",IF(B921&lt;&gt;"",IFERROR(INDEX(TArea,MATCH(B921,TName,0))&amp;"",D921&amp;""),D921&amp;""))</f>
        <v/>
      </c>
      <c r="J921" s="11">
        <f>IF(AND(A921="",B921=""),"",IF(B921&lt;&gt;"",IFERROR(INDEX(TAsset,MATCH(B921,TName,0))&amp;"",E921&amp;""),E921&amp;""))</f>
        <v/>
      </c>
      <c r="K921" s="28">
        <f>IF(AND(A921="",B921="",C921="",F921=""),"",IF(A921="","Add a date",IF(A921&gt;AsOf,"After as-of date: not counted yet",IF(AND(B921&lt;&gt;"",COUNTIF(TName,B921)=0),"Task not on Tasks sheet",""))))</f>
        <v/>
      </c>
    </row>
    <row r="922">
      <c r="A922" s="6" t="n"/>
      <c r="B922" s="10" t="n"/>
      <c r="C922" s="10" t="n"/>
      <c r="D922" s="10" t="n"/>
      <c r="E922" s="10" t="n"/>
      <c r="F922" s="24" t="n"/>
      <c r="G922" s="10" t="n"/>
      <c r="H922" s="10" t="n"/>
      <c r="I922" s="11">
        <f>IF(AND(A922="",B922=""),"",IF(B922&lt;&gt;"",IFERROR(INDEX(TArea,MATCH(B922,TName,0))&amp;"",D922&amp;""),D922&amp;""))</f>
        <v/>
      </c>
      <c r="J922" s="11">
        <f>IF(AND(A922="",B922=""),"",IF(B922&lt;&gt;"",IFERROR(INDEX(TAsset,MATCH(B922,TName,0))&amp;"",E922&amp;""),E922&amp;""))</f>
        <v/>
      </c>
      <c r="K922" s="28">
        <f>IF(AND(A922="",B922="",C922="",F922=""),"",IF(A922="","Add a date",IF(A922&gt;AsOf,"After as-of date: not counted yet",IF(AND(B922&lt;&gt;"",COUNTIF(TName,B922)=0),"Task not on Tasks sheet",""))))</f>
        <v/>
      </c>
    </row>
    <row r="923">
      <c r="A923" s="6" t="n"/>
      <c r="B923" s="10" t="n"/>
      <c r="C923" s="10" t="n"/>
      <c r="D923" s="10" t="n"/>
      <c r="E923" s="10" t="n"/>
      <c r="F923" s="24" t="n"/>
      <c r="G923" s="10" t="n"/>
      <c r="H923" s="10" t="n"/>
      <c r="I923" s="11">
        <f>IF(AND(A923="",B923=""),"",IF(B923&lt;&gt;"",IFERROR(INDEX(TArea,MATCH(B923,TName,0))&amp;"",D923&amp;""),D923&amp;""))</f>
        <v/>
      </c>
      <c r="J923" s="11">
        <f>IF(AND(A923="",B923=""),"",IF(B923&lt;&gt;"",IFERROR(INDEX(TAsset,MATCH(B923,TName,0))&amp;"",E923&amp;""),E923&amp;""))</f>
        <v/>
      </c>
      <c r="K923" s="28">
        <f>IF(AND(A923="",B923="",C923="",F923=""),"",IF(A923="","Add a date",IF(A923&gt;AsOf,"After as-of date: not counted yet",IF(AND(B923&lt;&gt;"",COUNTIF(TName,B923)=0),"Task not on Tasks sheet",""))))</f>
        <v/>
      </c>
    </row>
    <row r="924">
      <c r="A924" s="6" t="n"/>
      <c r="B924" s="10" t="n"/>
      <c r="C924" s="10" t="n"/>
      <c r="D924" s="10" t="n"/>
      <c r="E924" s="10" t="n"/>
      <c r="F924" s="24" t="n"/>
      <c r="G924" s="10" t="n"/>
      <c r="H924" s="10" t="n"/>
      <c r="I924" s="11">
        <f>IF(AND(A924="",B924=""),"",IF(B924&lt;&gt;"",IFERROR(INDEX(TArea,MATCH(B924,TName,0))&amp;"",D924&amp;""),D924&amp;""))</f>
        <v/>
      </c>
      <c r="J924" s="11">
        <f>IF(AND(A924="",B924=""),"",IF(B924&lt;&gt;"",IFERROR(INDEX(TAsset,MATCH(B924,TName,0))&amp;"",E924&amp;""),E924&amp;""))</f>
        <v/>
      </c>
      <c r="K924" s="28">
        <f>IF(AND(A924="",B924="",C924="",F924=""),"",IF(A924="","Add a date",IF(A924&gt;AsOf,"After as-of date: not counted yet",IF(AND(B924&lt;&gt;"",COUNTIF(TName,B924)=0),"Task not on Tasks sheet",""))))</f>
        <v/>
      </c>
    </row>
    <row r="925">
      <c r="A925" s="6" t="n"/>
      <c r="B925" s="10" t="n"/>
      <c r="C925" s="10" t="n"/>
      <c r="D925" s="10" t="n"/>
      <c r="E925" s="10" t="n"/>
      <c r="F925" s="24" t="n"/>
      <c r="G925" s="10" t="n"/>
      <c r="H925" s="10" t="n"/>
      <c r="I925" s="11">
        <f>IF(AND(A925="",B925=""),"",IF(B925&lt;&gt;"",IFERROR(INDEX(TArea,MATCH(B925,TName,0))&amp;"",D925&amp;""),D925&amp;""))</f>
        <v/>
      </c>
      <c r="J925" s="11">
        <f>IF(AND(A925="",B925=""),"",IF(B925&lt;&gt;"",IFERROR(INDEX(TAsset,MATCH(B925,TName,0))&amp;"",E925&amp;""),E925&amp;""))</f>
        <v/>
      </c>
      <c r="K925" s="28">
        <f>IF(AND(A925="",B925="",C925="",F925=""),"",IF(A925="","Add a date",IF(A925&gt;AsOf,"After as-of date: not counted yet",IF(AND(B925&lt;&gt;"",COUNTIF(TName,B925)=0),"Task not on Tasks sheet",""))))</f>
        <v/>
      </c>
    </row>
    <row r="926">
      <c r="A926" s="6" t="n"/>
      <c r="B926" s="10" t="n"/>
      <c r="C926" s="10" t="n"/>
      <c r="D926" s="10" t="n"/>
      <c r="E926" s="10" t="n"/>
      <c r="F926" s="24" t="n"/>
      <c r="G926" s="10" t="n"/>
      <c r="H926" s="10" t="n"/>
      <c r="I926" s="11">
        <f>IF(AND(A926="",B926=""),"",IF(B926&lt;&gt;"",IFERROR(INDEX(TArea,MATCH(B926,TName,0))&amp;"",D926&amp;""),D926&amp;""))</f>
        <v/>
      </c>
      <c r="J926" s="11">
        <f>IF(AND(A926="",B926=""),"",IF(B926&lt;&gt;"",IFERROR(INDEX(TAsset,MATCH(B926,TName,0))&amp;"",E926&amp;""),E926&amp;""))</f>
        <v/>
      </c>
      <c r="K926" s="28">
        <f>IF(AND(A926="",B926="",C926="",F926=""),"",IF(A926="","Add a date",IF(A926&gt;AsOf,"After as-of date: not counted yet",IF(AND(B926&lt;&gt;"",COUNTIF(TName,B926)=0),"Task not on Tasks sheet",""))))</f>
        <v/>
      </c>
    </row>
    <row r="927">
      <c r="A927" s="6" t="n"/>
      <c r="B927" s="10" t="n"/>
      <c r="C927" s="10" t="n"/>
      <c r="D927" s="10" t="n"/>
      <c r="E927" s="10" t="n"/>
      <c r="F927" s="24" t="n"/>
      <c r="G927" s="10" t="n"/>
      <c r="H927" s="10" t="n"/>
      <c r="I927" s="11">
        <f>IF(AND(A927="",B927=""),"",IF(B927&lt;&gt;"",IFERROR(INDEX(TArea,MATCH(B927,TName,0))&amp;"",D927&amp;""),D927&amp;""))</f>
        <v/>
      </c>
      <c r="J927" s="11">
        <f>IF(AND(A927="",B927=""),"",IF(B927&lt;&gt;"",IFERROR(INDEX(TAsset,MATCH(B927,TName,0))&amp;"",E927&amp;""),E927&amp;""))</f>
        <v/>
      </c>
      <c r="K927" s="28">
        <f>IF(AND(A927="",B927="",C927="",F927=""),"",IF(A927="","Add a date",IF(A927&gt;AsOf,"After as-of date: not counted yet",IF(AND(B927&lt;&gt;"",COUNTIF(TName,B927)=0),"Task not on Tasks sheet",""))))</f>
        <v/>
      </c>
    </row>
    <row r="928">
      <c r="A928" s="6" t="n"/>
      <c r="B928" s="10" t="n"/>
      <c r="C928" s="10" t="n"/>
      <c r="D928" s="10" t="n"/>
      <c r="E928" s="10" t="n"/>
      <c r="F928" s="24" t="n"/>
      <c r="G928" s="10" t="n"/>
      <c r="H928" s="10" t="n"/>
      <c r="I928" s="11">
        <f>IF(AND(A928="",B928=""),"",IF(B928&lt;&gt;"",IFERROR(INDEX(TArea,MATCH(B928,TName,0))&amp;"",D928&amp;""),D928&amp;""))</f>
        <v/>
      </c>
      <c r="J928" s="11">
        <f>IF(AND(A928="",B928=""),"",IF(B928&lt;&gt;"",IFERROR(INDEX(TAsset,MATCH(B928,TName,0))&amp;"",E928&amp;""),E928&amp;""))</f>
        <v/>
      </c>
      <c r="K928" s="28">
        <f>IF(AND(A928="",B928="",C928="",F928=""),"",IF(A928="","Add a date",IF(A928&gt;AsOf,"After as-of date: not counted yet",IF(AND(B928&lt;&gt;"",COUNTIF(TName,B928)=0),"Task not on Tasks sheet",""))))</f>
        <v/>
      </c>
    </row>
    <row r="929">
      <c r="A929" s="6" t="n"/>
      <c r="B929" s="10" t="n"/>
      <c r="C929" s="10" t="n"/>
      <c r="D929" s="10" t="n"/>
      <c r="E929" s="10" t="n"/>
      <c r="F929" s="24" t="n"/>
      <c r="G929" s="10" t="n"/>
      <c r="H929" s="10" t="n"/>
      <c r="I929" s="11">
        <f>IF(AND(A929="",B929=""),"",IF(B929&lt;&gt;"",IFERROR(INDEX(TArea,MATCH(B929,TName,0))&amp;"",D929&amp;""),D929&amp;""))</f>
        <v/>
      </c>
      <c r="J929" s="11">
        <f>IF(AND(A929="",B929=""),"",IF(B929&lt;&gt;"",IFERROR(INDEX(TAsset,MATCH(B929,TName,0))&amp;"",E929&amp;""),E929&amp;""))</f>
        <v/>
      </c>
      <c r="K929" s="28">
        <f>IF(AND(A929="",B929="",C929="",F929=""),"",IF(A929="","Add a date",IF(A929&gt;AsOf,"After as-of date: not counted yet",IF(AND(B929&lt;&gt;"",COUNTIF(TName,B929)=0),"Task not on Tasks sheet",""))))</f>
        <v/>
      </c>
    </row>
    <row r="930">
      <c r="A930" s="6" t="n"/>
      <c r="B930" s="10" t="n"/>
      <c r="C930" s="10" t="n"/>
      <c r="D930" s="10" t="n"/>
      <c r="E930" s="10" t="n"/>
      <c r="F930" s="24" t="n"/>
      <c r="G930" s="10" t="n"/>
      <c r="H930" s="10" t="n"/>
      <c r="I930" s="11">
        <f>IF(AND(A930="",B930=""),"",IF(B930&lt;&gt;"",IFERROR(INDEX(TArea,MATCH(B930,TName,0))&amp;"",D930&amp;""),D930&amp;""))</f>
        <v/>
      </c>
      <c r="J930" s="11">
        <f>IF(AND(A930="",B930=""),"",IF(B930&lt;&gt;"",IFERROR(INDEX(TAsset,MATCH(B930,TName,0))&amp;"",E930&amp;""),E930&amp;""))</f>
        <v/>
      </c>
      <c r="K930" s="28">
        <f>IF(AND(A930="",B930="",C930="",F930=""),"",IF(A930="","Add a date",IF(A930&gt;AsOf,"After as-of date: not counted yet",IF(AND(B930&lt;&gt;"",COUNTIF(TName,B930)=0),"Task not on Tasks sheet",""))))</f>
        <v/>
      </c>
    </row>
    <row r="931">
      <c r="A931" s="6" t="n"/>
      <c r="B931" s="10" t="n"/>
      <c r="C931" s="10" t="n"/>
      <c r="D931" s="10" t="n"/>
      <c r="E931" s="10" t="n"/>
      <c r="F931" s="24" t="n"/>
      <c r="G931" s="10" t="n"/>
      <c r="H931" s="10" t="n"/>
      <c r="I931" s="11">
        <f>IF(AND(A931="",B931=""),"",IF(B931&lt;&gt;"",IFERROR(INDEX(TArea,MATCH(B931,TName,0))&amp;"",D931&amp;""),D931&amp;""))</f>
        <v/>
      </c>
      <c r="J931" s="11">
        <f>IF(AND(A931="",B931=""),"",IF(B931&lt;&gt;"",IFERROR(INDEX(TAsset,MATCH(B931,TName,0))&amp;"",E931&amp;""),E931&amp;""))</f>
        <v/>
      </c>
      <c r="K931" s="28">
        <f>IF(AND(A931="",B931="",C931="",F931=""),"",IF(A931="","Add a date",IF(A931&gt;AsOf,"After as-of date: not counted yet",IF(AND(B931&lt;&gt;"",COUNTIF(TName,B931)=0),"Task not on Tasks sheet",""))))</f>
        <v/>
      </c>
    </row>
    <row r="932">
      <c r="A932" s="6" t="n"/>
      <c r="B932" s="10" t="n"/>
      <c r="C932" s="10" t="n"/>
      <c r="D932" s="10" t="n"/>
      <c r="E932" s="10" t="n"/>
      <c r="F932" s="24" t="n"/>
      <c r="G932" s="10" t="n"/>
      <c r="H932" s="10" t="n"/>
      <c r="I932" s="11">
        <f>IF(AND(A932="",B932=""),"",IF(B932&lt;&gt;"",IFERROR(INDEX(TArea,MATCH(B932,TName,0))&amp;"",D932&amp;""),D932&amp;""))</f>
        <v/>
      </c>
      <c r="J932" s="11">
        <f>IF(AND(A932="",B932=""),"",IF(B932&lt;&gt;"",IFERROR(INDEX(TAsset,MATCH(B932,TName,0))&amp;"",E932&amp;""),E932&amp;""))</f>
        <v/>
      </c>
      <c r="K932" s="28">
        <f>IF(AND(A932="",B932="",C932="",F932=""),"",IF(A932="","Add a date",IF(A932&gt;AsOf,"After as-of date: not counted yet",IF(AND(B932&lt;&gt;"",COUNTIF(TName,B932)=0),"Task not on Tasks sheet",""))))</f>
        <v/>
      </c>
    </row>
    <row r="933">
      <c r="A933" s="6" t="n"/>
      <c r="B933" s="10" t="n"/>
      <c r="C933" s="10" t="n"/>
      <c r="D933" s="10" t="n"/>
      <c r="E933" s="10" t="n"/>
      <c r="F933" s="24" t="n"/>
      <c r="G933" s="10" t="n"/>
      <c r="H933" s="10" t="n"/>
      <c r="I933" s="11">
        <f>IF(AND(A933="",B933=""),"",IF(B933&lt;&gt;"",IFERROR(INDEX(TArea,MATCH(B933,TName,0))&amp;"",D933&amp;""),D933&amp;""))</f>
        <v/>
      </c>
      <c r="J933" s="11">
        <f>IF(AND(A933="",B933=""),"",IF(B933&lt;&gt;"",IFERROR(INDEX(TAsset,MATCH(B933,TName,0))&amp;"",E933&amp;""),E933&amp;""))</f>
        <v/>
      </c>
      <c r="K933" s="28">
        <f>IF(AND(A933="",B933="",C933="",F933=""),"",IF(A933="","Add a date",IF(A933&gt;AsOf,"After as-of date: not counted yet",IF(AND(B933&lt;&gt;"",COUNTIF(TName,B933)=0),"Task not on Tasks sheet",""))))</f>
        <v/>
      </c>
    </row>
    <row r="934">
      <c r="A934" s="6" t="n"/>
      <c r="B934" s="10" t="n"/>
      <c r="C934" s="10" t="n"/>
      <c r="D934" s="10" t="n"/>
      <c r="E934" s="10" t="n"/>
      <c r="F934" s="24" t="n"/>
      <c r="G934" s="10" t="n"/>
      <c r="H934" s="10" t="n"/>
      <c r="I934" s="11">
        <f>IF(AND(A934="",B934=""),"",IF(B934&lt;&gt;"",IFERROR(INDEX(TArea,MATCH(B934,TName,0))&amp;"",D934&amp;""),D934&amp;""))</f>
        <v/>
      </c>
      <c r="J934" s="11">
        <f>IF(AND(A934="",B934=""),"",IF(B934&lt;&gt;"",IFERROR(INDEX(TAsset,MATCH(B934,TName,0))&amp;"",E934&amp;""),E934&amp;""))</f>
        <v/>
      </c>
      <c r="K934" s="28">
        <f>IF(AND(A934="",B934="",C934="",F934=""),"",IF(A934="","Add a date",IF(A934&gt;AsOf,"After as-of date: not counted yet",IF(AND(B934&lt;&gt;"",COUNTIF(TName,B934)=0),"Task not on Tasks sheet",""))))</f>
        <v/>
      </c>
    </row>
    <row r="935">
      <c r="A935" s="6" t="n"/>
      <c r="B935" s="10" t="n"/>
      <c r="C935" s="10" t="n"/>
      <c r="D935" s="10" t="n"/>
      <c r="E935" s="10" t="n"/>
      <c r="F935" s="24" t="n"/>
      <c r="G935" s="10" t="n"/>
      <c r="H935" s="10" t="n"/>
      <c r="I935" s="11">
        <f>IF(AND(A935="",B935=""),"",IF(B935&lt;&gt;"",IFERROR(INDEX(TArea,MATCH(B935,TName,0))&amp;"",D935&amp;""),D935&amp;""))</f>
        <v/>
      </c>
      <c r="J935" s="11">
        <f>IF(AND(A935="",B935=""),"",IF(B935&lt;&gt;"",IFERROR(INDEX(TAsset,MATCH(B935,TName,0))&amp;"",E935&amp;""),E935&amp;""))</f>
        <v/>
      </c>
      <c r="K935" s="28">
        <f>IF(AND(A935="",B935="",C935="",F935=""),"",IF(A935="","Add a date",IF(A935&gt;AsOf,"After as-of date: not counted yet",IF(AND(B935&lt;&gt;"",COUNTIF(TName,B935)=0),"Task not on Tasks sheet",""))))</f>
        <v/>
      </c>
    </row>
    <row r="936">
      <c r="A936" s="6" t="n"/>
      <c r="B936" s="10" t="n"/>
      <c r="C936" s="10" t="n"/>
      <c r="D936" s="10" t="n"/>
      <c r="E936" s="10" t="n"/>
      <c r="F936" s="24" t="n"/>
      <c r="G936" s="10" t="n"/>
      <c r="H936" s="10" t="n"/>
      <c r="I936" s="11">
        <f>IF(AND(A936="",B936=""),"",IF(B936&lt;&gt;"",IFERROR(INDEX(TArea,MATCH(B936,TName,0))&amp;"",D936&amp;""),D936&amp;""))</f>
        <v/>
      </c>
      <c r="J936" s="11">
        <f>IF(AND(A936="",B936=""),"",IF(B936&lt;&gt;"",IFERROR(INDEX(TAsset,MATCH(B936,TName,0))&amp;"",E936&amp;""),E936&amp;""))</f>
        <v/>
      </c>
      <c r="K936" s="28">
        <f>IF(AND(A936="",B936="",C936="",F936=""),"",IF(A936="","Add a date",IF(A936&gt;AsOf,"After as-of date: not counted yet",IF(AND(B936&lt;&gt;"",COUNTIF(TName,B936)=0),"Task not on Tasks sheet",""))))</f>
        <v/>
      </c>
    </row>
    <row r="937">
      <c r="A937" s="6" t="n"/>
      <c r="B937" s="10" t="n"/>
      <c r="C937" s="10" t="n"/>
      <c r="D937" s="10" t="n"/>
      <c r="E937" s="10" t="n"/>
      <c r="F937" s="24" t="n"/>
      <c r="G937" s="10" t="n"/>
      <c r="H937" s="10" t="n"/>
      <c r="I937" s="11">
        <f>IF(AND(A937="",B937=""),"",IF(B937&lt;&gt;"",IFERROR(INDEX(TArea,MATCH(B937,TName,0))&amp;"",D937&amp;""),D937&amp;""))</f>
        <v/>
      </c>
      <c r="J937" s="11">
        <f>IF(AND(A937="",B937=""),"",IF(B937&lt;&gt;"",IFERROR(INDEX(TAsset,MATCH(B937,TName,0))&amp;"",E937&amp;""),E937&amp;""))</f>
        <v/>
      </c>
      <c r="K937" s="28">
        <f>IF(AND(A937="",B937="",C937="",F937=""),"",IF(A937="","Add a date",IF(A937&gt;AsOf,"After as-of date: not counted yet",IF(AND(B937&lt;&gt;"",COUNTIF(TName,B937)=0),"Task not on Tasks sheet",""))))</f>
        <v/>
      </c>
    </row>
    <row r="938">
      <c r="A938" s="6" t="n"/>
      <c r="B938" s="10" t="n"/>
      <c r="C938" s="10" t="n"/>
      <c r="D938" s="10" t="n"/>
      <c r="E938" s="10" t="n"/>
      <c r="F938" s="24" t="n"/>
      <c r="G938" s="10" t="n"/>
      <c r="H938" s="10" t="n"/>
      <c r="I938" s="11">
        <f>IF(AND(A938="",B938=""),"",IF(B938&lt;&gt;"",IFERROR(INDEX(TArea,MATCH(B938,TName,0))&amp;"",D938&amp;""),D938&amp;""))</f>
        <v/>
      </c>
      <c r="J938" s="11">
        <f>IF(AND(A938="",B938=""),"",IF(B938&lt;&gt;"",IFERROR(INDEX(TAsset,MATCH(B938,TName,0))&amp;"",E938&amp;""),E938&amp;""))</f>
        <v/>
      </c>
      <c r="K938" s="28">
        <f>IF(AND(A938="",B938="",C938="",F938=""),"",IF(A938="","Add a date",IF(A938&gt;AsOf,"After as-of date: not counted yet",IF(AND(B938&lt;&gt;"",COUNTIF(TName,B938)=0),"Task not on Tasks sheet",""))))</f>
        <v/>
      </c>
    </row>
    <row r="939">
      <c r="A939" s="6" t="n"/>
      <c r="B939" s="10" t="n"/>
      <c r="C939" s="10" t="n"/>
      <c r="D939" s="10" t="n"/>
      <c r="E939" s="10" t="n"/>
      <c r="F939" s="24" t="n"/>
      <c r="G939" s="10" t="n"/>
      <c r="H939" s="10" t="n"/>
      <c r="I939" s="11">
        <f>IF(AND(A939="",B939=""),"",IF(B939&lt;&gt;"",IFERROR(INDEX(TArea,MATCH(B939,TName,0))&amp;"",D939&amp;""),D939&amp;""))</f>
        <v/>
      </c>
      <c r="J939" s="11">
        <f>IF(AND(A939="",B939=""),"",IF(B939&lt;&gt;"",IFERROR(INDEX(TAsset,MATCH(B939,TName,0))&amp;"",E939&amp;""),E939&amp;""))</f>
        <v/>
      </c>
      <c r="K939" s="28">
        <f>IF(AND(A939="",B939="",C939="",F939=""),"",IF(A939="","Add a date",IF(A939&gt;AsOf,"After as-of date: not counted yet",IF(AND(B939&lt;&gt;"",COUNTIF(TName,B939)=0),"Task not on Tasks sheet",""))))</f>
        <v/>
      </c>
    </row>
    <row r="940">
      <c r="A940" s="6" t="n"/>
      <c r="B940" s="10" t="n"/>
      <c r="C940" s="10" t="n"/>
      <c r="D940" s="10" t="n"/>
      <c r="E940" s="10" t="n"/>
      <c r="F940" s="24" t="n"/>
      <c r="G940" s="10" t="n"/>
      <c r="H940" s="10" t="n"/>
      <c r="I940" s="11">
        <f>IF(AND(A940="",B940=""),"",IF(B940&lt;&gt;"",IFERROR(INDEX(TArea,MATCH(B940,TName,0))&amp;"",D940&amp;""),D940&amp;""))</f>
        <v/>
      </c>
      <c r="J940" s="11">
        <f>IF(AND(A940="",B940=""),"",IF(B940&lt;&gt;"",IFERROR(INDEX(TAsset,MATCH(B940,TName,0))&amp;"",E940&amp;""),E940&amp;""))</f>
        <v/>
      </c>
      <c r="K940" s="28">
        <f>IF(AND(A940="",B940="",C940="",F940=""),"",IF(A940="","Add a date",IF(A940&gt;AsOf,"After as-of date: not counted yet",IF(AND(B940&lt;&gt;"",COUNTIF(TName,B940)=0),"Task not on Tasks sheet",""))))</f>
        <v/>
      </c>
    </row>
    <row r="941">
      <c r="A941" s="6" t="n"/>
      <c r="B941" s="10" t="n"/>
      <c r="C941" s="10" t="n"/>
      <c r="D941" s="10" t="n"/>
      <c r="E941" s="10" t="n"/>
      <c r="F941" s="24" t="n"/>
      <c r="G941" s="10" t="n"/>
      <c r="H941" s="10" t="n"/>
      <c r="I941" s="11">
        <f>IF(AND(A941="",B941=""),"",IF(B941&lt;&gt;"",IFERROR(INDEX(TArea,MATCH(B941,TName,0))&amp;"",D941&amp;""),D941&amp;""))</f>
        <v/>
      </c>
      <c r="J941" s="11">
        <f>IF(AND(A941="",B941=""),"",IF(B941&lt;&gt;"",IFERROR(INDEX(TAsset,MATCH(B941,TName,0))&amp;"",E941&amp;""),E941&amp;""))</f>
        <v/>
      </c>
      <c r="K941" s="28">
        <f>IF(AND(A941="",B941="",C941="",F941=""),"",IF(A941="","Add a date",IF(A941&gt;AsOf,"After as-of date: not counted yet",IF(AND(B941&lt;&gt;"",COUNTIF(TName,B941)=0),"Task not on Tasks sheet",""))))</f>
        <v/>
      </c>
    </row>
    <row r="942">
      <c r="A942" s="6" t="n"/>
      <c r="B942" s="10" t="n"/>
      <c r="C942" s="10" t="n"/>
      <c r="D942" s="10" t="n"/>
      <c r="E942" s="10" t="n"/>
      <c r="F942" s="24" t="n"/>
      <c r="G942" s="10" t="n"/>
      <c r="H942" s="10" t="n"/>
      <c r="I942" s="11">
        <f>IF(AND(A942="",B942=""),"",IF(B942&lt;&gt;"",IFERROR(INDEX(TArea,MATCH(B942,TName,0))&amp;"",D942&amp;""),D942&amp;""))</f>
        <v/>
      </c>
      <c r="J942" s="11">
        <f>IF(AND(A942="",B942=""),"",IF(B942&lt;&gt;"",IFERROR(INDEX(TAsset,MATCH(B942,TName,0))&amp;"",E942&amp;""),E942&amp;""))</f>
        <v/>
      </c>
      <c r="K942" s="28">
        <f>IF(AND(A942="",B942="",C942="",F942=""),"",IF(A942="","Add a date",IF(A942&gt;AsOf,"After as-of date: not counted yet",IF(AND(B942&lt;&gt;"",COUNTIF(TName,B942)=0),"Task not on Tasks sheet",""))))</f>
        <v/>
      </c>
    </row>
    <row r="943">
      <c r="A943" s="6" t="n"/>
      <c r="B943" s="10" t="n"/>
      <c r="C943" s="10" t="n"/>
      <c r="D943" s="10" t="n"/>
      <c r="E943" s="10" t="n"/>
      <c r="F943" s="24" t="n"/>
      <c r="G943" s="10" t="n"/>
      <c r="H943" s="10" t="n"/>
      <c r="I943" s="11">
        <f>IF(AND(A943="",B943=""),"",IF(B943&lt;&gt;"",IFERROR(INDEX(TArea,MATCH(B943,TName,0))&amp;"",D943&amp;""),D943&amp;""))</f>
        <v/>
      </c>
      <c r="J943" s="11">
        <f>IF(AND(A943="",B943=""),"",IF(B943&lt;&gt;"",IFERROR(INDEX(TAsset,MATCH(B943,TName,0))&amp;"",E943&amp;""),E943&amp;""))</f>
        <v/>
      </c>
      <c r="K943" s="28">
        <f>IF(AND(A943="",B943="",C943="",F943=""),"",IF(A943="","Add a date",IF(A943&gt;AsOf,"After as-of date: not counted yet",IF(AND(B943&lt;&gt;"",COUNTIF(TName,B943)=0),"Task not on Tasks sheet",""))))</f>
        <v/>
      </c>
    </row>
    <row r="944">
      <c r="A944" s="6" t="n"/>
      <c r="B944" s="10" t="n"/>
      <c r="C944" s="10" t="n"/>
      <c r="D944" s="10" t="n"/>
      <c r="E944" s="10" t="n"/>
      <c r="F944" s="24" t="n"/>
      <c r="G944" s="10" t="n"/>
      <c r="H944" s="10" t="n"/>
      <c r="I944" s="11">
        <f>IF(AND(A944="",B944=""),"",IF(B944&lt;&gt;"",IFERROR(INDEX(TArea,MATCH(B944,TName,0))&amp;"",D944&amp;""),D944&amp;""))</f>
        <v/>
      </c>
      <c r="J944" s="11">
        <f>IF(AND(A944="",B944=""),"",IF(B944&lt;&gt;"",IFERROR(INDEX(TAsset,MATCH(B944,TName,0))&amp;"",E944&amp;""),E944&amp;""))</f>
        <v/>
      </c>
      <c r="K944" s="28">
        <f>IF(AND(A944="",B944="",C944="",F944=""),"",IF(A944="","Add a date",IF(A944&gt;AsOf,"After as-of date: not counted yet",IF(AND(B944&lt;&gt;"",COUNTIF(TName,B944)=0),"Task not on Tasks sheet",""))))</f>
        <v/>
      </c>
    </row>
    <row r="945">
      <c r="A945" s="6" t="n"/>
      <c r="B945" s="10" t="n"/>
      <c r="C945" s="10" t="n"/>
      <c r="D945" s="10" t="n"/>
      <c r="E945" s="10" t="n"/>
      <c r="F945" s="24" t="n"/>
      <c r="G945" s="10" t="n"/>
      <c r="H945" s="10" t="n"/>
      <c r="I945" s="11">
        <f>IF(AND(A945="",B945=""),"",IF(B945&lt;&gt;"",IFERROR(INDEX(TArea,MATCH(B945,TName,0))&amp;"",D945&amp;""),D945&amp;""))</f>
        <v/>
      </c>
      <c r="J945" s="11">
        <f>IF(AND(A945="",B945=""),"",IF(B945&lt;&gt;"",IFERROR(INDEX(TAsset,MATCH(B945,TName,0))&amp;"",E945&amp;""),E945&amp;""))</f>
        <v/>
      </c>
      <c r="K945" s="28">
        <f>IF(AND(A945="",B945="",C945="",F945=""),"",IF(A945="","Add a date",IF(A945&gt;AsOf,"After as-of date: not counted yet",IF(AND(B945&lt;&gt;"",COUNTIF(TName,B945)=0),"Task not on Tasks sheet",""))))</f>
        <v/>
      </c>
    </row>
    <row r="946">
      <c r="A946" s="6" t="n"/>
      <c r="B946" s="10" t="n"/>
      <c r="C946" s="10" t="n"/>
      <c r="D946" s="10" t="n"/>
      <c r="E946" s="10" t="n"/>
      <c r="F946" s="24" t="n"/>
      <c r="G946" s="10" t="n"/>
      <c r="H946" s="10" t="n"/>
      <c r="I946" s="11">
        <f>IF(AND(A946="",B946=""),"",IF(B946&lt;&gt;"",IFERROR(INDEX(TArea,MATCH(B946,TName,0))&amp;"",D946&amp;""),D946&amp;""))</f>
        <v/>
      </c>
      <c r="J946" s="11">
        <f>IF(AND(A946="",B946=""),"",IF(B946&lt;&gt;"",IFERROR(INDEX(TAsset,MATCH(B946,TName,0))&amp;"",E946&amp;""),E946&amp;""))</f>
        <v/>
      </c>
      <c r="K946" s="28">
        <f>IF(AND(A946="",B946="",C946="",F946=""),"",IF(A946="","Add a date",IF(A946&gt;AsOf,"After as-of date: not counted yet",IF(AND(B946&lt;&gt;"",COUNTIF(TName,B946)=0),"Task not on Tasks sheet",""))))</f>
        <v/>
      </c>
    </row>
    <row r="947">
      <c r="A947" s="6" t="n"/>
      <c r="B947" s="10" t="n"/>
      <c r="C947" s="10" t="n"/>
      <c r="D947" s="10" t="n"/>
      <c r="E947" s="10" t="n"/>
      <c r="F947" s="24" t="n"/>
      <c r="G947" s="10" t="n"/>
      <c r="H947" s="10" t="n"/>
      <c r="I947" s="11">
        <f>IF(AND(A947="",B947=""),"",IF(B947&lt;&gt;"",IFERROR(INDEX(TArea,MATCH(B947,TName,0))&amp;"",D947&amp;""),D947&amp;""))</f>
        <v/>
      </c>
      <c r="J947" s="11">
        <f>IF(AND(A947="",B947=""),"",IF(B947&lt;&gt;"",IFERROR(INDEX(TAsset,MATCH(B947,TName,0))&amp;"",E947&amp;""),E947&amp;""))</f>
        <v/>
      </c>
      <c r="K947" s="28">
        <f>IF(AND(A947="",B947="",C947="",F947=""),"",IF(A947="","Add a date",IF(A947&gt;AsOf,"After as-of date: not counted yet",IF(AND(B947&lt;&gt;"",COUNTIF(TName,B947)=0),"Task not on Tasks sheet",""))))</f>
        <v/>
      </c>
    </row>
    <row r="948">
      <c r="A948" s="6" t="n"/>
      <c r="B948" s="10" t="n"/>
      <c r="C948" s="10" t="n"/>
      <c r="D948" s="10" t="n"/>
      <c r="E948" s="10" t="n"/>
      <c r="F948" s="24" t="n"/>
      <c r="G948" s="10" t="n"/>
      <c r="H948" s="10" t="n"/>
      <c r="I948" s="11">
        <f>IF(AND(A948="",B948=""),"",IF(B948&lt;&gt;"",IFERROR(INDEX(TArea,MATCH(B948,TName,0))&amp;"",D948&amp;""),D948&amp;""))</f>
        <v/>
      </c>
      <c r="J948" s="11">
        <f>IF(AND(A948="",B948=""),"",IF(B948&lt;&gt;"",IFERROR(INDEX(TAsset,MATCH(B948,TName,0))&amp;"",E948&amp;""),E948&amp;""))</f>
        <v/>
      </c>
      <c r="K948" s="28">
        <f>IF(AND(A948="",B948="",C948="",F948=""),"",IF(A948="","Add a date",IF(A948&gt;AsOf,"After as-of date: not counted yet",IF(AND(B948&lt;&gt;"",COUNTIF(TName,B948)=0),"Task not on Tasks sheet",""))))</f>
        <v/>
      </c>
    </row>
    <row r="949">
      <c r="A949" s="6" t="n"/>
      <c r="B949" s="10" t="n"/>
      <c r="C949" s="10" t="n"/>
      <c r="D949" s="10" t="n"/>
      <c r="E949" s="10" t="n"/>
      <c r="F949" s="24" t="n"/>
      <c r="G949" s="10" t="n"/>
      <c r="H949" s="10" t="n"/>
      <c r="I949" s="11">
        <f>IF(AND(A949="",B949=""),"",IF(B949&lt;&gt;"",IFERROR(INDEX(TArea,MATCH(B949,TName,0))&amp;"",D949&amp;""),D949&amp;""))</f>
        <v/>
      </c>
      <c r="J949" s="11">
        <f>IF(AND(A949="",B949=""),"",IF(B949&lt;&gt;"",IFERROR(INDEX(TAsset,MATCH(B949,TName,0))&amp;"",E949&amp;""),E949&amp;""))</f>
        <v/>
      </c>
      <c r="K949" s="28">
        <f>IF(AND(A949="",B949="",C949="",F949=""),"",IF(A949="","Add a date",IF(A949&gt;AsOf,"After as-of date: not counted yet",IF(AND(B949&lt;&gt;"",COUNTIF(TName,B949)=0),"Task not on Tasks sheet",""))))</f>
        <v/>
      </c>
    </row>
    <row r="950">
      <c r="A950" s="6" t="n"/>
      <c r="B950" s="10" t="n"/>
      <c r="C950" s="10" t="n"/>
      <c r="D950" s="10" t="n"/>
      <c r="E950" s="10" t="n"/>
      <c r="F950" s="24" t="n"/>
      <c r="G950" s="10" t="n"/>
      <c r="H950" s="10" t="n"/>
      <c r="I950" s="11">
        <f>IF(AND(A950="",B950=""),"",IF(B950&lt;&gt;"",IFERROR(INDEX(TArea,MATCH(B950,TName,0))&amp;"",D950&amp;""),D950&amp;""))</f>
        <v/>
      </c>
      <c r="J950" s="11">
        <f>IF(AND(A950="",B950=""),"",IF(B950&lt;&gt;"",IFERROR(INDEX(TAsset,MATCH(B950,TName,0))&amp;"",E950&amp;""),E950&amp;""))</f>
        <v/>
      </c>
      <c r="K950" s="28">
        <f>IF(AND(A950="",B950="",C950="",F950=""),"",IF(A950="","Add a date",IF(A950&gt;AsOf,"After as-of date: not counted yet",IF(AND(B950&lt;&gt;"",COUNTIF(TName,B950)=0),"Task not on Tasks sheet",""))))</f>
        <v/>
      </c>
    </row>
    <row r="951">
      <c r="A951" s="6" t="n"/>
      <c r="B951" s="10" t="n"/>
      <c r="C951" s="10" t="n"/>
      <c r="D951" s="10" t="n"/>
      <c r="E951" s="10" t="n"/>
      <c r="F951" s="24" t="n"/>
      <c r="G951" s="10" t="n"/>
      <c r="H951" s="10" t="n"/>
      <c r="I951" s="11">
        <f>IF(AND(A951="",B951=""),"",IF(B951&lt;&gt;"",IFERROR(INDEX(TArea,MATCH(B951,TName,0))&amp;"",D951&amp;""),D951&amp;""))</f>
        <v/>
      </c>
      <c r="J951" s="11">
        <f>IF(AND(A951="",B951=""),"",IF(B951&lt;&gt;"",IFERROR(INDEX(TAsset,MATCH(B951,TName,0))&amp;"",E951&amp;""),E951&amp;""))</f>
        <v/>
      </c>
      <c r="K951" s="28">
        <f>IF(AND(A951="",B951="",C951="",F951=""),"",IF(A951="","Add a date",IF(A951&gt;AsOf,"After as-of date: not counted yet",IF(AND(B951&lt;&gt;"",COUNTIF(TName,B951)=0),"Task not on Tasks sheet",""))))</f>
        <v/>
      </c>
    </row>
    <row r="952">
      <c r="A952" s="6" t="n"/>
      <c r="B952" s="10" t="n"/>
      <c r="C952" s="10" t="n"/>
      <c r="D952" s="10" t="n"/>
      <c r="E952" s="10" t="n"/>
      <c r="F952" s="24" t="n"/>
      <c r="G952" s="10" t="n"/>
      <c r="H952" s="10" t="n"/>
      <c r="I952" s="11">
        <f>IF(AND(A952="",B952=""),"",IF(B952&lt;&gt;"",IFERROR(INDEX(TArea,MATCH(B952,TName,0))&amp;"",D952&amp;""),D952&amp;""))</f>
        <v/>
      </c>
      <c r="J952" s="11">
        <f>IF(AND(A952="",B952=""),"",IF(B952&lt;&gt;"",IFERROR(INDEX(TAsset,MATCH(B952,TName,0))&amp;"",E952&amp;""),E952&amp;""))</f>
        <v/>
      </c>
      <c r="K952" s="28">
        <f>IF(AND(A952="",B952="",C952="",F952=""),"",IF(A952="","Add a date",IF(A952&gt;AsOf,"After as-of date: not counted yet",IF(AND(B952&lt;&gt;"",COUNTIF(TName,B952)=0),"Task not on Tasks sheet",""))))</f>
        <v/>
      </c>
    </row>
    <row r="953">
      <c r="A953" s="6" t="n"/>
      <c r="B953" s="10" t="n"/>
      <c r="C953" s="10" t="n"/>
      <c r="D953" s="10" t="n"/>
      <c r="E953" s="10" t="n"/>
      <c r="F953" s="24" t="n"/>
      <c r="G953" s="10" t="n"/>
      <c r="H953" s="10" t="n"/>
      <c r="I953" s="11">
        <f>IF(AND(A953="",B953=""),"",IF(B953&lt;&gt;"",IFERROR(INDEX(TArea,MATCH(B953,TName,0))&amp;"",D953&amp;""),D953&amp;""))</f>
        <v/>
      </c>
      <c r="J953" s="11">
        <f>IF(AND(A953="",B953=""),"",IF(B953&lt;&gt;"",IFERROR(INDEX(TAsset,MATCH(B953,TName,0))&amp;"",E953&amp;""),E953&amp;""))</f>
        <v/>
      </c>
      <c r="K953" s="28">
        <f>IF(AND(A953="",B953="",C953="",F953=""),"",IF(A953="","Add a date",IF(A953&gt;AsOf,"After as-of date: not counted yet",IF(AND(B953&lt;&gt;"",COUNTIF(TName,B953)=0),"Task not on Tasks sheet",""))))</f>
        <v/>
      </c>
    </row>
    <row r="954">
      <c r="A954" s="6" t="n"/>
      <c r="B954" s="10" t="n"/>
      <c r="C954" s="10" t="n"/>
      <c r="D954" s="10" t="n"/>
      <c r="E954" s="10" t="n"/>
      <c r="F954" s="24" t="n"/>
      <c r="G954" s="10" t="n"/>
      <c r="H954" s="10" t="n"/>
      <c r="I954" s="11">
        <f>IF(AND(A954="",B954=""),"",IF(B954&lt;&gt;"",IFERROR(INDEX(TArea,MATCH(B954,TName,0))&amp;"",D954&amp;""),D954&amp;""))</f>
        <v/>
      </c>
      <c r="J954" s="11">
        <f>IF(AND(A954="",B954=""),"",IF(B954&lt;&gt;"",IFERROR(INDEX(TAsset,MATCH(B954,TName,0))&amp;"",E954&amp;""),E954&amp;""))</f>
        <v/>
      </c>
      <c r="K954" s="28">
        <f>IF(AND(A954="",B954="",C954="",F954=""),"",IF(A954="","Add a date",IF(A954&gt;AsOf,"After as-of date: not counted yet",IF(AND(B954&lt;&gt;"",COUNTIF(TName,B954)=0),"Task not on Tasks sheet",""))))</f>
        <v/>
      </c>
    </row>
    <row r="955">
      <c r="A955" s="6" t="n"/>
      <c r="B955" s="10" t="n"/>
      <c r="C955" s="10" t="n"/>
      <c r="D955" s="10" t="n"/>
      <c r="E955" s="10" t="n"/>
      <c r="F955" s="24" t="n"/>
      <c r="G955" s="10" t="n"/>
      <c r="H955" s="10" t="n"/>
      <c r="I955" s="11">
        <f>IF(AND(A955="",B955=""),"",IF(B955&lt;&gt;"",IFERROR(INDEX(TArea,MATCH(B955,TName,0))&amp;"",D955&amp;""),D955&amp;""))</f>
        <v/>
      </c>
      <c r="J955" s="11">
        <f>IF(AND(A955="",B955=""),"",IF(B955&lt;&gt;"",IFERROR(INDEX(TAsset,MATCH(B955,TName,0))&amp;"",E955&amp;""),E955&amp;""))</f>
        <v/>
      </c>
      <c r="K955" s="28">
        <f>IF(AND(A955="",B955="",C955="",F955=""),"",IF(A955="","Add a date",IF(A955&gt;AsOf,"After as-of date: not counted yet",IF(AND(B955&lt;&gt;"",COUNTIF(TName,B955)=0),"Task not on Tasks sheet",""))))</f>
        <v/>
      </c>
    </row>
    <row r="956">
      <c r="A956" s="6" t="n"/>
      <c r="B956" s="10" t="n"/>
      <c r="C956" s="10" t="n"/>
      <c r="D956" s="10" t="n"/>
      <c r="E956" s="10" t="n"/>
      <c r="F956" s="24" t="n"/>
      <c r="G956" s="10" t="n"/>
      <c r="H956" s="10" t="n"/>
      <c r="I956" s="11">
        <f>IF(AND(A956="",B956=""),"",IF(B956&lt;&gt;"",IFERROR(INDEX(TArea,MATCH(B956,TName,0))&amp;"",D956&amp;""),D956&amp;""))</f>
        <v/>
      </c>
      <c r="J956" s="11">
        <f>IF(AND(A956="",B956=""),"",IF(B956&lt;&gt;"",IFERROR(INDEX(TAsset,MATCH(B956,TName,0))&amp;"",E956&amp;""),E956&amp;""))</f>
        <v/>
      </c>
      <c r="K956" s="28">
        <f>IF(AND(A956="",B956="",C956="",F956=""),"",IF(A956="","Add a date",IF(A956&gt;AsOf,"After as-of date: not counted yet",IF(AND(B956&lt;&gt;"",COUNTIF(TName,B956)=0),"Task not on Tasks sheet",""))))</f>
        <v/>
      </c>
    </row>
    <row r="957">
      <c r="A957" s="6" t="n"/>
      <c r="B957" s="10" t="n"/>
      <c r="C957" s="10" t="n"/>
      <c r="D957" s="10" t="n"/>
      <c r="E957" s="10" t="n"/>
      <c r="F957" s="24" t="n"/>
      <c r="G957" s="10" t="n"/>
      <c r="H957" s="10" t="n"/>
      <c r="I957" s="11">
        <f>IF(AND(A957="",B957=""),"",IF(B957&lt;&gt;"",IFERROR(INDEX(TArea,MATCH(B957,TName,0))&amp;"",D957&amp;""),D957&amp;""))</f>
        <v/>
      </c>
      <c r="J957" s="11">
        <f>IF(AND(A957="",B957=""),"",IF(B957&lt;&gt;"",IFERROR(INDEX(TAsset,MATCH(B957,TName,0))&amp;"",E957&amp;""),E957&amp;""))</f>
        <v/>
      </c>
      <c r="K957" s="28">
        <f>IF(AND(A957="",B957="",C957="",F957=""),"",IF(A957="","Add a date",IF(A957&gt;AsOf,"After as-of date: not counted yet",IF(AND(B957&lt;&gt;"",COUNTIF(TName,B957)=0),"Task not on Tasks sheet",""))))</f>
        <v/>
      </c>
    </row>
    <row r="958">
      <c r="A958" s="6" t="n"/>
      <c r="B958" s="10" t="n"/>
      <c r="C958" s="10" t="n"/>
      <c r="D958" s="10" t="n"/>
      <c r="E958" s="10" t="n"/>
      <c r="F958" s="24" t="n"/>
      <c r="G958" s="10" t="n"/>
      <c r="H958" s="10" t="n"/>
      <c r="I958" s="11">
        <f>IF(AND(A958="",B958=""),"",IF(B958&lt;&gt;"",IFERROR(INDEX(TArea,MATCH(B958,TName,0))&amp;"",D958&amp;""),D958&amp;""))</f>
        <v/>
      </c>
      <c r="J958" s="11">
        <f>IF(AND(A958="",B958=""),"",IF(B958&lt;&gt;"",IFERROR(INDEX(TAsset,MATCH(B958,TName,0))&amp;"",E958&amp;""),E958&amp;""))</f>
        <v/>
      </c>
      <c r="K958" s="28">
        <f>IF(AND(A958="",B958="",C958="",F958=""),"",IF(A958="","Add a date",IF(A958&gt;AsOf,"After as-of date: not counted yet",IF(AND(B958&lt;&gt;"",COUNTIF(TName,B958)=0),"Task not on Tasks sheet",""))))</f>
        <v/>
      </c>
    </row>
    <row r="959">
      <c r="A959" s="6" t="n"/>
      <c r="B959" s="10" t="n"/>
      <c r="C959" s="10" t="n"/>
      <c r="D959" s="10" t="n"/>
      <c r="E959" s="10" t="n"/>
      <c r="F959" s="24" t="n"/>
      <c r="G959" s="10" t="n"/>
      <c r="H959" s="10" t="n"/>
      <c r="I959" s="11">
        <f>IF(AND(A959="",B959=""),"",IF(B959&lt;&gt;"",IFERROR(INDEX(TArea,MATCH(B959,TName,0))&amp;"",D959&amp;""),D959&amp;""))</f>
        <v/>
      </c>
      <c r="J959" s="11">
        <f>IF(AND(A959="",B959=""),"",IF(B959&lt;&gt;"",IFERROR(INDEX(TAsset,MATCH(B959,TName,0))&amp;"",E959&amp;""),E959&amp;""))</f>
        <v/>
      </c>
      <c r="K959" s="28">
        <f>IF(AND(A959="",B959="",C959="",F959=""),"",IF(A959="","Add a date",IF(A959&gt;AsOf,"After as-of date: not counted yet",IF(AND(B959&lt;&gt;"",COUNTIF(TName,B959)=0),"Task not on Tasks sheet",""))))</f>
        <v/>
      </c>
    </row>
    <row r="960">
      <c r="A960" s="6" t="n"/>
      <c r="B960" s="10" t="n"/>
      <c r="C960" s="10" t="n"/>
      <c r="D960" s="10" t="n"/>
      <c r="E960" s="10" t="n"/>
      <c r="F960" s="24" t="n"/>
      <c r="G960" s="10" t="n"/>
      <c r="H960" s="10" t="n"/>
      <c r="I960" s="11">
        <f>IF(AND(A960="",B960=""),"",IF(B960&lt;&gt;"",IFERROR(INDEX(TArea,MATCH(B960,TName,0))&amp;"",D960&amp;""),D960&amp;""))</f>
        <v/>
      </c>
      <c r="J960" s="11">
        <f>IF(AND(A960="",B960=""),"",IF(B960&lt;&gt;"",IFERROR(INDEX(TAsset,MATCH(B960,TName,0))&amp;"",E960&amp;""),E960&amp;""))</f>
        <v/>
      </c>
      <c r="K960" s="28">
        <f>IF(AND(A960="",B960="",C960="",F960=""),"",IF(A960="","Add a date",IF(A960&gt;AsOf,"After as-of date: not counted yet",IF(AND(B960&lt;&gt;"",COUNTIF(TName,B960)=0),"Task not on Tasks sheet",""))))</f>
        <v/>
      </c>
    </row>
    <row r="961">
      <c r="A961" s="6" t="n"/>
      <c r="B961" s="10" t="n"/>
      <c r="C961" s="10" t="n"/>
      <c r="D961" s="10" t="n"/>
      <c r="E961" s="10" t="n"/>
      <c r="F961" s="24" t="n"/>
      <c r="G961" s="10" t="n"/>
      <c r="H961" s="10" t="n"/>
      <c r="I961" s="11">
        <f>IF(AND(A961="",B961=""),"",IF(B961&lt;&gt;"",IFERROR(INDEX(TArea,MATCH(B961,TName,0))&amp;"",D961&amp;""),D961&amp;""))</f>
        <v/>
      </c>
      <c r="J961" s="11">
        <f>IF(AND(A961="",B961=""),"",IF(B961&lt;&gt;"",IFERROR(INDEX(TAsset,MATCH(B961,TName,0))&amp;"",E961&amp;""),E961&amp;""))</f>
        <v/>
      </c>
      <c r="K961" s="28">
        <f>IF(AND(A961="",B961="",C961="",F961=""),"",IF(A961="","Add a date",IF(A961&gt;AsOf,"After as-of date: not counted yet",IF(AND(B961&lt;&gt;"",COUNTIF(TName,B961)=0),"Task not on Tasks sheet",""))))</f>
        <v/>
      </c>
    </row>
    <row r="962">
      <c r="A962" s="6" t="n"/>
      <c r="B962" s="10" t="n"/>
      <c r="C962" s="10" t="n"/>
      <c r="D962" s="10" t="n"/>
      <c r="E962" s="10" t="n"/>
      <c r="F962" s="24" t="n"/>
      <c r="G962" s="10" t="n"/>
      <c r="H962" s="10" t="n"/>
      <c r="I962" s="11">
        <f>IF(AND(A962="",B962=""),"",IF(B962&lt;&gt;"",IFERROR(INDEX(TArea,MATCH(B962,TName,0))&amp;"",D962&amp;""),D962&amp;""))</f>
        <v/>
      </c>
      <c r="J962" s="11">
        <f>IF(AND(A962="",B962=""),"",IF(B962&lt;&gt;"",IFERROR(INDEX(TAsset,MATCH(B962,TName,0))&amp;"",E962&amp;""),E962&amp;""))</f>
        <v/>
      </c>
      <c r="K962" s="28">
        <f>IF(AND(A962="",B962="",C962="",F962=""),"",IF(A962="","Add a date",IF(A962&gt;AsOf,"After as-of date: not counted yet",IF(AND(B962&lt;&gt;"",COUNTIF(TName,B962)=0),"Task not on Tasks sheet",""))))</f>
        <v/>
      </c>
    </row>
    <row r="963">
      <c r="A963" s="6" t="n"/>
      <c r="B963" s="10" t="n"/>
      <c r="C963" s="10" t="n"/>
      <c r="D963" s="10" t="n"/>
      <c r="E963" s="10" t="n"/>
      <c r="F963" s="24" t="n"/>
      <c r="G963" s="10" t="n"/>
      <c r="H963" s="10" t="n"/>
      <c r="I963" s="11">
        <f>IF(AND(A963="",B963=""),"",IF(B963&lt;&gt;"",IFERROR(INDEX(TArea,MATCH(B963,TName,0))&amp;"",D963&amp;""),D963&amp;""))</f>
        <v/>
      </c>
      <c r="J963" s="11">
        <f>IF(AND(A963="",B963=""),"",IF(B963&lt;&gt;"",IFERROR(INDEX(TAsset,MATCH(B963,TName,0))&amp;"",E963&amp;""),E963&amp;""))</f>
        <v/>
      </c>
      <c r="K963" s="28">
        <f>IF(AND(A963="",B963="",C963="",F963=""),"",IF(A963="","Add a date",IF(A963&gt;AsOf,"After as-of date: not counted yet",IF(AND(B963&lt;&gt;"",COUNTIF(TName,B963)=0),"Task not on Tasks sheet",""))))</f>
        <v/>
      </c>
    </row>
    <row r="964">
      <c r="A964" s="6" t="n"/>
      <c r="B964" s="10" t="n"/>
      <c r="C964" s="10" t="n"/>
      <c r="D964" s="10" t="n"/>
      <c r="E964" s="10" t="n"/>
      <c r="F964" s="24" t="n"/>
      <c r="G964" s="10" t="n"/>
      <c r="H964" s="10" t="n"/>
      <c r="I964" s="11">
        <f>IF(AND(A964="",B964=""),"",IF(B964&lt;&gt;"",IFERROR(INDEX(TArea,MATCH(B964,TName,0))&amp;"",D964&amp;""),D964&amp;""))</f>
        <v/>
      </c>
      <c r="J964" s="11">
        <f>IF(AND(A964="",B964=""),"",IF(B964&lt;&gt;"",IFERROR(INDEX(TAsset,MATCH(B964,TName,0))&amp;"",E964&amp;""),E964&amp;""))</f>
        <v/>
      </c>
      <c r="K964" s="28">
        <f>IF(AND(A964="",B964="",C964="",F964=""),"",IF(A964="","Add a date",IF(A964&gt;AsOf,"After as-of date: not counted yet",IF(AND(B964&lt;&gt;"",COUNTIF(TName,B964)=0),"Task not on Tasks sheet",""))))</f>
        <v/>
      </c>
    </row>
    <row r="965">
      <c r="A965" s="6" t="n"/>
      <c r="B965" s="10" t="n"/>
      <c r="C965" s="10" t="n"/>
      <c r="D965" s="10" t="n"/>
      <c r="E965" s="10" t="n"/>
      <c r="F965" s="24" t="n"/>
      <c r="G965" s="10" t="n"/>
      <c r="H965" s="10" t="n"/>
      <c r="I965" s="11">
        <f>IF(AND(A965="",B965=""),"",IF(B965&lt;&gt;"",IFERROR(INDEX(TArea,MATCH(B965,TName,0))&amp;"",D965&amp;""),D965&amp;""))</f>
        <v/>
      </c>
      <c r="J965" s="11">
        <f>IF(AND(A965="",B965=""),"",IF(B965&lt;&gt;"",IFERROR(INDEX(TAsset,MATCH(B965,TName,0))&amp;"",E965&amp;""),E965&amp;""))</f>
        <v/>
      </c>
      <c r="K965" s="28">
        <f>IF(AND(A965="",B965="",C965="",F965=""),"",IF(A965="","Add a date",IF(A965&gt;AsOf,"After as-of date: not counted yet",IF(AND(B965&lt;&gt;"",COUNTIF(TName,B965)=0),"Task not on Tasks sheet",""))))</f>
        <v/>
      </c>
    </row>
    <row r="966">
      <c r="A966" s="6" t="n"/>
      <c r="B966" s="10" t="n"/>
      <c r="C966" s="10" t="n"/>
      <c r="D966" s="10" t="n"/>
      <c r="E966" s="10" t="n"/>
      <c r="F966" s="24" t="n"/>
      <c r="G966" s="10" t="n"/>
      <c r="H966" s="10" t="n"/>
      <c r="I966" s="11">
        <f>IF(AND(A966="",B966=""),"",IF(B966&lt;&gt;"",IFERROR(INDEX(TArea,MATCH(B966,TName,0))&amp;"",D966&amp;""),D966&amp;""))</f>
        <v/>
      </c>
      <c r="J966" s="11">
        <f>IF(AND(A966="",B966=""),"",IF(B966&lt;&gt;"",IFERROR(INDEX(TAsset,MATCH(B966,TName,0))&amp;"",E966&amp;""),E966&amp;""))</f>
        <v/>
      </c>
      <c r="K966" s="28">
        <f>IF(AND(A966="",B966="",C966="",F966=""),"",IF(A966="","Add a date",IF(A966&gt;AsOf,"After as-of date: not counted yet",IF(AND(B966&lt;&gt;"",COUNTIF(TName,B966)=0),"Task not on Tasks sheet",""))))</f>
        <v/>
      </c>
    </row>
    <row r="967">
      <c r="A967" s="6" t="n"/>
      <c r="B967" s="10" t="n"/>
      <c r="C967" s="10" t="n"/>
      <c r="D967" s="10" t="n"/>
      <c r="E967" s="10" t="n"/>
      <c r="F967" s="24" t="n"/>
      <c r="G967" s="10" t="n"/>
      <c r="H967" s="10" t="n"/>
      <c r="I967" s="11">
        <f>IF(AND(A967="",B967=""),"",IF(B967&lt;&gt;"",IFERROR(INDEX(TArea,MATCH(B967,TName,0))&amp;"",D967&amp;""),D967&amp;""))</f>
        <v/>
      </c>
      <c r="J967" s="11">
        <f>IF(AND(A967="",B967=""),"",IF(B967&lt;&gt;"",IFERROR(INDEX(TAsset,MATCH(B967,TName,0))&amp;"",E967&amp;""),E967&amp;""))</f>
        <v/>
      </c>
      <c r="K967" s="28">
        <f>IF(AND(A967="",B967="",C967="",F967=""),"",IF(A967="","Add a date",IF(A967&gt;AsOf,"After as-of date: not counted yet",IF(AND(B967&lt;&gt;"",COUNTIF(TName,B967)=0),"Task not on Tasks sheet",""))))</f>
        <v/>
      </c>
    </row>
    <row r="968">
      <c r="A968" s="6" t="n"/>
      <c r="B968" s="10" t="n"/>
      <c r="C968" s="10" t="n"/>
      <c r="D968" s="10" t="n"/>
      <c r="E968" s="10" t="n"/>
      <c r="F968" s="24" t="n"/>
      <c r="G968" s="10" t="n"/>
      <c r="H968" s="10" t="n"/>
      <c r="I968" s="11">
        <f>IF(AND(A968="",B968=""),"",IF(B968&lt;&gt;"",IFERROR(INDEX(TArea,MATCH(B968,TName,0))&amp;"",D968&amp;""),D968&amp;""))</f>
        <v/>
      </c>
      <c r="J968" s="11">
        <f>IF(AND(A968="",B968=""),"",IF(B968&lt;&gt;"",IFERROR(INDEX(TAsset,MATCH(B968,TName,0))&amp;"",E968&amp;""),E968&amp;""))</f>
        <v/>
      </c>
      <c r="K968" s="28">
        <f>IF(AND(A968="",B968="",C968="",F968=""),"",IF(A968="","Add a date",IF(A968&gt;AsOf,"After as-of date: not counted yet",IF(AND(B968&lt;&gt;"",COUNTIF(TName,B968)=0),"Task not on Tasks sheet",""))))</f>
        <v/>
      </c>
    </row>
    <row r="969">
      <c r="A969" s="6" t="n"/>
      <c r="B969" s="10" t="n"/>
      <c r="C969" s="10" t="n"/>
      <c r="D969" s="10" t="n"/>
      <c r="E969" s="10" t="n"/>
      <c r="F969" s="24" t="n"/>
      <c r="G969" s="10" t="n"/>
      <c r="H969" s="10" t="n"/>
      <c r="I969" s="11">
        <f>IF(AND(A969="",B969=""),"",IF(B969&lt;&gt;"",IFERROR(INDEX(TArea,MATCH(B969,TName,0))&amp;"",D969&amp;""),D969&amp;""))</f>
        <v/>
      </c>
      <c r="J969" s="11">
        <f>IF(AND(A969="",B969=""),"",IF(B969&lt;&gt;"",IFERROR(INDEX(TAsset,MATCH(B969,TName,0))&amp;"",E969&amp;""),E969&amp;""))</f>
        <v/>
      </c>
      <c r="K969" s="28">
        <f>IF(AND(A969="",B969="",C969="",F969=""),"",IF(A969="","Add a date",IF(A969&gt;AsOf,"After as-of date: not counted yet",IF(AND(B969&lt;&gt;"",COUNTIF(TName,B969)=0),"Task not on Tasks sheet",""))))</f>
        <v/>
      </c>
    </row>
    <row r="970">
      <c r="A970" s="6" t="n"/>
      <c r="B970" s="10" t="n"/>
      <c r="C970" s="10" t="n"/>
      <c r="D970" s="10" t="n"/>
      <c r="E970" s="10" t="n"/>
      <c r="F970" s="24" t="n"/>
      <c r="G970" s="10" t="n"/>
      <c r="H970" s="10" t="n"/>
      <c r="I970" s="11">
        <f>IF(AND(A970="",B970=""),"",IF(B970&lt;&gt;"",IFERROR(INDEX(TArea,MATCH(B970,TName,0))&amp;"",D970&amp;""),D970&amp;""))</f>
        <v/>
      </c>
      <c r="J970" s="11">
        <f>IF(AND(A970="",B970=""),"",IF(B970&lt;&gt;"",IFERROR(INDEX(TAsset,MATCH(B970,TName,0))&amp;"",E970&amp;""),E970&amp;""))</f>
        <v/>
      </c>
      <c r="K970" s="28">
        <f>IF(AND(A970="",B970="",C970="",F970=""),"",IF(A970="","Add a date",IF(A970&gt;AsOf,"After as-of date: not counted yet",IF(AND(B970&lt;&gt;"",COUNTIF(TName,B970)=0),"Task not on Tasks sheet",""))))</f>
        <v/>
      </c>
    </row>
    <row r="971">
      <c r="A971" s="6" t="n"/>
      <c r="B971" s="10" t="n"/>
      <c r="C971" s="10" t="n"/>
      <c r="D971" s="10" t="n"/>
      <c r="E971" s="10" t="n"/>
      <c r="F971" s="24" t="n"/>
      <c r="G971" s="10" t="n"/>
      <c r="H971" s="10" t="n"/>
      <c r="I971" s="11">
        <f>IF(AND(A971="",B971=""),"",IF(B971&lt;&gt;"",IFERROR(INDEX(TArea,MATCH(B971,TName,0))&amp;"",D971&amp;""),D971&amp;""))</f>
        <v/>
      </c>
      <c r="J971" s="11">
        <f>IF(AND(A971="",B971=""),"",IF(B971&lt;&gt;"",IFERROR(INDEX(TAsset,MATCH(B971,TName,0))&amp;"",E971&amp;""),E971&amp;""))</f>
        <v/>
      </c>
      <c r="K971" s="28">
        <f>IF(AND(A971="",B971="",C971="",F971=""),"",IF(A971="","Add a date",IF(A971&gt;AsOf,"After as-of date: not counted yet",IF(AND(B971&lt;&gt;"",COUNTIF(TName,B971)=0),"Task not on Tasks sheet",""))))</f>
        <v/>
      </c>
    </row>
    <row r="972">
      <c r="A972" s="6" t="n"/>
      <c r="B972" s="10" t="n"/>
      <c r="C972" s="10" t="n"/>
      <c r="D972" s="10" t="n"/>
      <c r="E972" s="10" t="n"/>
      <c r="F972" s="24" t="n"/>
      <c r="G972" s="10" t="n"/>
      <c r="H972" s="10" t="n"/>
      <c r="I972" s="11">
        <f>IF(AND(A972="",B972=""),"",IF(B972&lt;&gt;"",IFERROR(INDEX(TArea,MATCH(B972,TName,0))&amp;"",D972&amp;""),D972&amp;""))</f>
        <v/>
      </c>
      <c r="J972" s="11">
        <f>IF(AND(A972="",B972=""),"",IF(B972&lt;&gt;"",IFERROR(INDEX(TAsset,MATCH(B972,TName,0))&amp;"",E972&amp;""),E972&amp;""))</f>
        <v/>
      </c>
      <c r="K972" s="28">
        <f>IF(AND(A972="",B972="",C972="",F972=""),"",IF(A972="","Add a date",IF(A972&gt;AsOf,"After as-of date: not counted yet",IF(AND(B972&lt;&gt;"",COUNTIF(TName,B972)=0),"Task not on Tasks sheet",""))))</f>
        <v/>
      </c>
    </row>
    <row r="973">
      <c r="A973" s="6" t="n"/>
      <c r="B973" s="10" t="n"/>
      <c r="C973" s="10" t="n"/>
      <c r="D973" s="10" t="n"/>
      <c r="E973" s="10" t="n"/>
      <c r="F973" s="24" t="n"/>
      <c r="G973" s="10" t="n"/>
      <c r="H973" s="10" t="n"/>
      <c r="I973" s="11">
        <f>IF(AND(A973="",B973=""),"",IF(B973&lt;&gt;"",IFERROR(INDEX(TArea,MATCH(B973,TName,0))&amp;"",D973&amp;""),D973&amp;""))</f>
        <v/>
      </c>
      <c r="J973" s="11">
        <f>IF(AND(A973="",B973=""),"",IF(B973&lt;&gt;"",IFERROR(INDEX(TAsset,MATCH(B973,TName,0))&amp;"",E973&amp;""),E973&amp;""))</f>
        <v/>
      </c>
      <c r="K973" s="28">
        <f>IF(AND(A973="",B973="",C973="",F973=""),"",IF(A973="","Add a date",IF(A973&gt;AsOf,"After as-of date: not counted yet",IF(AND(B973&lt;&gt;"",COUNTIF(TName,B973)=0),"Task not on Tasks sheet",""))))</f>
        <v/>
      </c>
    </row>
    <row r="974">
      <c r="A974" s="6" t="n"/>
      <c r="B974" s="10" t="n"/>
      <c r="C974" s="10" t="n"/>
      <c r="D974" s="10" t="n"/>
      <c r="E974" s="10" t="n"/>
      <c r="F974" s="24" t="n"/>
      <c r="G974" s="10" t="n"/>
      <c r="H974" s="10" t="n"/>
      <c r="I974" s="11">
        <f>IF(AND(A974="",B974=""),"",IF(B974&lt;&gt;"",IFERROR(INDEX(TArea,MATCH(B974,TName,0))&amp;"",D974&amp;""),D974&amp;""))</f>
        <v/>
      </c>
      <c r="J974" s="11">
        <f>IF(AND(A974="",B974=""),"",IF(B974&lt;&gt;"",IFERROR(INDEX(TAsset,MATCH(B974,TName,0))&amp;"",E974&amp;""),E974&amp;""))</f>
        <v/>
      </c>
      <c r="K974" s="28">
        <f>IF(AND(A974="",B974="",C974="",F974=""),"",IF(A974="","Add a date",IF(A974&gt;AsOf,"After as-of date: not counted yet",IF(AND(B974&lt;&gt;"",COUNTIF(TName,B974)=0),"Task not on Tasks sheet",""))))</f>
        <v/>
      </c>
    </row>
    <row r="975">
      <c r="A975" s="6" t="n"/>
      <c r="B975" s="10" t="n"/>
      <c r="C975" s="10" t="n"/>
      <c r="D975" s="10" t="n"/>
      <c r="E975" s="10" t="n"/>
      <c r="F975" s="24" t="n"/>
      <c r="G975" s="10" t="n"/>
      <c r="H975" s="10" t="n"/>
      <c r="I975" s="11">
        <f>IF(AND(A975="",B975=""),"",IF(B975&lt;&gt;"",IFERROR(INDEX(TArea,MATCH(B975,TName,0))&amp;"",D975&amp;""),D975&amp;""))</f>
        <v/>
      </c>
      <c r="J975" s="11">
        <f>IF(AND(A975="",B975=""),"",IF(B975&lt;&gt;"",IFERROR(INDEX(TAsset,MATCH(B975,TName,0))&amp;"",E975&amp;""),E975&amp;""))</f>
        <v/>
      </c>
      <c r="K975" s="28">
        <f>IF(AND(A975="",B975="",C975="",F975=""),"",IF(A975="","Add a date",IF(A975&gt;AsOf,"After as-of date: not counted yet",IF(AND(B975&lt;&gt;"",COUNTIF(TName,B975)=0),"Task not on Tasks sheet",""))))</f>
        <v/>
      </c>
    </row>
    <row r="976">
      <c r="A976" s="6" t="n"/>
      <c r="B976" s="10" t="n"/>
      <c r="C976" s="10" t="n"/>
      <c r="D976" s="10" t="n"/>
      <c r="E976" s="10" t="n"/>
      <c r="F976" s="24" t="n"/>
      <c r="G976" s="10" t="n"/>
      <c r="H976" s="10" t="n"/>
      <c r="I976" s="11">
        <f>IF(AND(A976="",B976=""),"",IF(B976&lt;&gt;"",IFERROR(INDEX(TArea,MATCH(B976,TName,0))&amp;"",D976&amp;""),D976&amp;""))</f>
        <v/>
      </c>
      <c r="J976" s="11">
        <f>IF(AND(A976="",B976=""),"",IF(B976&lt;&gt;"",IFERROR(INDEX(TAsset,MATCH(B976,TName,0))&amp;"",E976&amp;""),E976&amp;""))</f>
        <v/>
      </c>
      <c r="K976" s="28">
        <f>IF(AND(A976="",B976="",C976="",F976=""),"",IF(A976="","Add a date",IF(A976&gt;AsOf,"After as-of date: not counted yet",IF(AND(B976&lt;&gt;"",COUNTIF(TName,B976)=0),"Task not on Tasks sheet",""))))</f>
        <v/>
      </c>
    </row>
    <row r="977">
      <c r="A977" s="6" t="n"/>
      <c r="B977" s="10" t="n"/>
      <c r="C977" s="10" t="n"/>
      <c r="D977" s="10" t="n"/>
      <c r="E977" s="10" t="n"/>
      <c r="F977" s="24" t="n"/>
      <c r="G977" s="10" t="n"/>
      <c r="H977" s="10" t="n"/>
      <c r="I977" s="11">
        <f>IF(AND(A977="",B977=""),"",IF(B977&lt;&gt;"",IFERROR(INDEX(TArea,MATCH(B977,TName,0))&amp;"",D977&amp;""),D977&amp;""))</f>
        <v/>
      </c>
      <c r="J977" s="11">
        <f>IF(AND(A977="",B977=""),"",IF(B977&lt;&gt;"",IFERROR(INDEX(TAsset,MATCH(B977,TName,0))&amp;"",E977&amp;""),E977&amp;""))</f>
        <v/>
      </c>
      <c r="K977" s="28">
        <f>IF(AND(A977="",B977="",C977="",F977=""),"",IF(A977="","Add a date",IF(A977&gt;AsOf,"After as-of date: not counted yet",IF(AND(B977&lt;&gt;"",COUNTIF(TName,B977)=0),"Task not on Tasks sheet",""))))</f>
        <v/>
      </c>
    </row>
    <row r="978">
      <c r="A978" s="6" t="n"/>
      <c r="B978" s="10" t="n"/>
      <c r="C978" s="10" t="n"/>
      <c r="D978" s="10" t="n"/>
      <c r="E978" s="10" t="n"/>
      <c r="F978" s="24" t="n"/>
      <c r="G978" s="10" t="n"/>
      <c r="H978" s="10" t="n"/>
      <c r="I978" s="11">
        <f>IF(AND(A978="",B978=""),"",IF(B978&lt;&gt;"",IFERROR(INDEX(TArea,MATCH(B978,TName,0))&amp;"",D978&amp;""),D978&amp;""))</f>
        <v/>
      </c>
      <c r="J978" s="11">
        <f>IF(AND(A978="",B978=""),"",IF(B978&lt;&gt;"",IFERROR(INDEX(TAsset,MATCH(B978,TName,0))&amp;"",E978&amp;""),E978&amp;""))</f>
        <v/>
      </c>
      <c r="K978" s="28">
        <f>IF(AND(A978="",B978="",C978="",F978=""),"",IF(A978="","Add a date",IF(A978&gt;AsOf,"After as-of date: not counted yet",IF(AND(B978&lt;&gt;"",COUNTIF(TName,B978)=0),"Task not on Tasks sheet",""))))</f>
        <v/>
      </c>
    </row>
    <row r="979">
      <c r="A979" s="6" t="n"/>
      <c r="B979" s="10" t="n"/>
      <c r="C979" s="10" t="n"/>
      <c r="D979" s="10" t="n"/>
      <c r="E979" s="10" t="n"/>
      <c r="F979" s="24" t="n"/>
      <c r="G979" s="10" t="n"/>
      <c r="H979" s="10" t="n"/>
      <c r="I979" s="11">
        <f>IF(AND(A979="",B979=""),"",IF(B979&lt;&gt;"",IFERROR(INDEX(TArea,MATCH(B979,TName,0))&amp;"",D979&amp;""),D979&amp;""))</f>
        <v/>
      </c>
      <c r="J979" s="11">
        <f>IF(AND(A979="",B979=""),"",IF(B979&lt;&gt;"",IFERROR(INDEX(TAsset,MATCH(B979,TName,0))&amp;"",E979&amp;""),E979&amp;""))</f>
        <v/>
      </c>
      <c r="K979" s="28">
        <f>IF(AND(A979="",B979="",C979="",F979=""),"",IF(A979="","Add a date",IF(A979&gt;AsOf,"After as-of date: not counted yet",IF(AND(B979&lt;&gt;"",COUNTIF(TName,B979)=0),"Task not on Tasks sheet",""))))</f>
        <v/>
      </c>
    </row>
    <row r="980">
      <c r="A980" s="6" t="n"/>
      <c r="B980" s="10" t="n"/>
      <c r="C980" s="10" t="n"/>
      <c r="D980" s="10" t="n"/>
      <c r="E980" s="10" t="n"/>
      <c r="F980" s="24" t="n"/>
      <c r="G980" s="10" t="n"/>
      <c r="H980" s="10" t="n"/>
      <c r="I980" s="11">
        <f>IF(AND(A980="",B980=""),"",IF(B980&lt;&gt;"",IFERROR(INDEX(TArea,MATCH(B980,TName,0))&amp;"",D980&amp;""),D980&amp;""))</f>
        <v/>
      </c>
      <c r="J980" s="11">
        <f>IF(AND(A980="",B980=""),"",IF(B980&lt;&gt;"",IFERROR(INDEX(TAsset,MATCH(B980,TName,0))&amp;"",E980&amp;""),E980&amp;""))</f>
        <v/>
      </c>
      <c r="K980" s="28">
        <f>IF(AND(A980="",B980="",C980="",F980=""),"",IF(A980="","Add a date",IF(A980&gt;AsOf,"After as-of date: not counted yet",IF(AND(B980&lt;&gt;"",COUNTIF(TName,B980)=0),"Task not on Tasks sheet",""))))</f>
        <v/>
      </c>
    </row>
    <row r="981">
      <c r="A981" s="6" t="n"/>
      <c r="B981" s="10" t="n"/>
      <c r="C981" s="10" t="n"/>
      <c r="D981" s="10" t="n"/>
      <c r="E981" s="10" t="n"/>
      <c r="F981" s="24" t="n"/>
      <c r="G981" s="10" t="n"/>
      <c r="H981" s="10" t="n"/>
      <c r="I981" s="11">
        <f>IF(AND(A981="",B981=""),"",IF(B981&lt;&gt;"",IFERROR(INDEX(TArea,MATCH(B981,TName,0))&amp;"",D981&amp;""),D981&amp;""))</f>
        <v/>
      </c>
      <c r="J981" s="11">
        <f>IF(AND(A981="",B981=""),"",IF(B981&lt;&gt;"",IFERROR(INDEX(TAsset,MATCH(B981,TName,0))&amp;"",E981&amp;""),E981&amp;""))</f>
        <v/>
      </c>
      <c r="K981" s="28">
        <f>IF(AND(A981="",B981="",C981="",F981=""),"",IF(A981="","Add a date",IF(A981&gt;AsOf,"After as-of date: not counted yet",IF(AND(B981&lt;&gt;"",COUNTIF(TName,B981)=0),"Task not on Tasks sheet",""))))</f>
        <v/>
      </c>
    </row>
    <row r="982">
      <c r="A982" s="6" t="n"/>
      <c r="B982" s="10" t="n"/>
      <c r="C982" s="10" t="n"/>
      <c r="D982" s="10" t="n"/>
      <c r="E982" s="10" t="n"/>
      <c r="F982" s="24" t="n"/>
      <c r="G982" s="10" t="n"/>
      <c r="H982" s="10" t="n"/>
      <c r="I982" s="11">
        <f>IF(AND(A982="",B982=""),"",IF(B982&lt;&gt;"",IFERROR(INDEX(TArea,MATCH(B982,TName,0))&amp;"",D982&amp;""),D982&amp;""))</f>
        <v/>
      </c>
      <c r="J982" s="11">
        <f>IF(AND(A982="",B982=""),"",IF(B982&lt;&gt;"",IFERROR(INDEX(TAsset,MATCH(B982,TName,0))&amp;"",E982&amp;""),E982&amp;""))</f>
        <v/>
      </c>
      <c r="K982" s="28">
        <f>IF(AND(A982="",B982="",C982="",F982=""),"",IF(A982="","Add a date",IF(A982&gt;AsOf,"After as-of date: not counted yet",IF(AND(B982&lt;&gt;"",COUNTIF(TName,B982)=0),"Task not on Tasks sheet",""))))</f>
        <v/>
      </c>
    </row>
    <row r="983">
      <c r="A983" s="6" t="n"/>
      <c r="B983" s="10" t="n"/>
      <c r="C983" s="10" t="n"/>
      <c r="D983" s="10" t="n"/>
      <c r="E983" s="10" t="n"/>
      <c r="F983" s="24" t="n"/>
      <c r="G983" s="10" t="n"/>
      <c r="H983" s="10" t="n"/>
      <c r="I983" s="11">
        <f>IF(AND(A983="",B983=""),"",IF(B983&lt;&gt;"",IFERROR(INDEX(TArea,MATCH(B983,TName,0))&amp;"",D983&amp;""),D983&amp;""))</f>
        <v/>
      </c>
      <c r="J983" s="11">
        <f>IF(AND(A983="",B983=""),"",IF(B983&lt;&gt;"",IFERROR(INDEX(TAsset,MATCH(B983,TName,0))&amp;"",E983&amp;""),E983&amp;""))</f>
        <v/>
      </c>
      <c r="K983" s="28">
        <f>IF(AND(A983="",B983="",C983="",F983=""),"",IF(A983="","Add a date",IF(A983&gt;AsOf,"After as-of date: not counted yet",IF(AND(B983&lt;&gt;"",COUNTIF(TName,B983)=0),"Task not on Tasks sheet",""))))</f>
        <v/>
      </c>
    </row>
    <row r="984">
      <c r="A984" s="6" t="n"/>
      <c r="B984" s="10" t="n"/>
      <c r="C984" s="10" t="n"/>
      <c r="D984" s="10" t="n"/>
      <c r="E984" s="10" t="n"/>
      <c r="F984" s="24" t="n"/>
      <c r="G984" s="10" t="n"/>
      <c r="H984" s="10" t="n"/>
      <c r="I984" s="11">
        <f>IF(AND(A984="",B984=""),"",IF(B984&lt;&gt;"",IFERROR(INDEX(TArea,MATCH(B984,TName,0))&amp;"",D984&amp;""),D984&amp;""))</f>
        <v/>
      </c>
      <c r="J984" s="11">
        <f>IF(AND(A984="",B984=""),"",IF(B984&lt;&gt;"",IFERROR(INDEX(TAsset,MATCH(B984,TName,0))&amp;"",E984&amp;""),E984&amp;""))</f>
        <v/>
      </c>
      <c r="K984" s="28">
        <f>IF(AND(A984="",B984="",C984="",F984=""),"",IF(A984="","Add a date",IF(A984&gt;AsOf,"After as-of date: not counted yet",IF(AND(B984&lt;&gt;"",COUNTIF(TName,B984)=0),"Task not on Tasks sheet",""))))</f>
        <v/>
      </c>
    </row>
    <row r="985">
      <c r="A985" s="6" t="n"/>
      <c r="B985" s="10" t="n"/>
      <c r="C985" s="10" t="n"/>
      <c r="D985" s="10" t="n"/>
      <c r="E985" s="10" t="n"/>
      <c r="F985" s="24" t="n"/>
      <c r="G985" s="10" t="n"/>
      <c r="H985" s="10" t="n"/>
      <c r="I985" s="11">
        <f>IF(AND(A985="",B985=""),"",IF(B985&lt;&gt;"",IFERROR(INDEX(TArea,MATCH(B985,TName,0))&amp;"",D985&amp;""),D985&amp;""))</f>
        <v/>
      </c>
      <c r="J985" s="11">
        <f>IF(AND(A985="",B985=""),"",IF(B985&lt;&gt;"",IFERROR(INDEX(TAsset,MATCH(B985,TName,0))&amp;"",E985&amp;""),E985&amp;""))</f>
        <v/>
      </c>
      <c r="K985" s="28">
        <f>IF(AND(A985="",B985="",C985="",F985=""),"",IF(A985="","Add a date",IF(A985&gt;AsOf,"After as-of date: not counted yet",IF(AND(B985&lt;&gt;"",COUNTIF(TName,B985)=0),"Task not on Tasks sheet",""))))</f>
        <v/>
      </c>
    </row>
    <row r="986">
      <c r="A986" s="6" t="n"/>
      <c r="B986" s="10" t="n"/>
      <c r="C986" s="10" t="n"/>
      <c r="D986" s="10" t="n"/>
      <c r="E986" s="10" t="n"/>
      <c r="F986" s="24" t="n"/>
      <c r="G986" s="10" t="n"/>
      <c r="H986" s="10" t="n"/>
      <c r="I986" s="11">
        <f>IF(AND(A986="",B986=""),"",IF(B986&lt;&gt;"",IFERROR(INDEX(TArea,MATCH(B986,TName,0))&amp;"",D986&amp;""),D986&amp;""))</f>
        <v/>
      </c>
      <c r="J986" s="11">
        <f>IF(AND(A986="",B986=""),"",IF(B986&lt;&gt;"",IFERROR(INDEX(TAsset,MATCH(B986,TName,0))&amp;"",E986&amp;""),E986&amp;""))</f>
        <v/>
      </c>
      <c r="K986" s="28">
        <f>IF(AND(A986="",B986="",C986="",F986=""),"",IF(A986="","Add a date",IF(A986&gt;AsOf,"After as-of date: not counted yet",IF(AND(B986&lt;&gt;"",COUNTIF(TName,B986)=0),"Task not on Tasks sheet",""))))</f>
        <v/>
      </c>
    </row>
    <row r="987">
      <c r="A987" s="6" t="n"/>
      <c r="B987" s="10" t="n"/>
      <c r="C987" s="10" t="n"/>
      <c r="D987" s="10" t="n"/>
      <c r="E987" s="10" t="n"/>
      <c r="F987" s="24" t="n"/>
      <c r="G987" s="10" t="n"/>
      <c r="H987" s="10" t="n"/>
      <c r="I987" s="11">
        <f>IF(AND(A987="",B987=""),"",IF(B987&lt;&gt;"",IFERROR(INDEX(TArea,MATCH(B987,TName,0))&amp;"",D987&amp;""),D987&amp;""))</f>
        <v/>
      </c>
      <c r="J987" s="11">
        <f>IF(AND(A987="",B987=""),"",IF(B987&lt;&gt;"",IFERROR(INDEX(TAsset,MATCH(B987,TName,0))&amp;"",E987&amp;""),E987&amp;""))</f>
        <v/>
      </c>
      <c r="K987" s="28">
        <f>IF(AND(A987="",B987="",C987="",F987=""),"",IF(A987="","Add a date",IF(A987&gt;AsOf,"After as-of date: not counted yet",IF(AND(B987&lt;&gt;"",COUNTIF(TName,B987)=0),"Task not on Tasks sheet",""))))</f>
        <v/>
      </c>
    </row>
    <row r="988">
      <c r="A988" s="6" t="n"/>
      <c r="B988" s="10" t="n"/>
      <c r="C988" s="10" t="n"/>
      <c r="D988" s="10" t="n"/>
      <c r="E988" s="10" t="n"/>
      <c r="F988" s="24" t="n"/>
      <c r="G988" s="10" t="n"/>
      <c r="H988" s="10" t="n"/>
      <c r="I988" s="11">
        <f>IF(AND(A988="",B988=""),"",IF(B988&lt;&gt;"",IFERROR(INDEX(TArea,MATCH(B988,TName,0))&amp;"",D988&amp;""),D988&amp;""))</f>
        <v/>
      </c>
      <c r="J988" s="11">
        <f>IF(AND(A988="",B988=""),"",IF(B988&lt;&gt;"",IFERROR(INDEX(TAsset,MATCH(B988,TName,0))&amp;"",E988&amp;""),E988&amp;""))</f>
        <v/>
      </c>
      <c r="K988" s="28">
        <f>IF(AND(A988="",B988="",C988="",F988=""),"",IF(A988="","Add a date",IF(A988&gt;AsOf,"After as-of date: not counted yet",IF(AND(B988&lt;&gt;"",COUNTIF(TName,B988)=0),"Task not on Tasks sheet",""))))</f>
        <v/>
      </c>
    </row>
    <row r="989">
      <c r="A989" s="6" t="n"/>
      <c r="B989" s="10" t="n"/>
      <c r="C989" s="10" t="n"/>
      <c r="D989" s="10" t="n"/>
      <c r="E989" s="10" t="n"/>
      <c r="F989" s="24" t="n"/>
      <c r="G989" s="10" t="n"/>
      <c r="H989" s="10" t="n"/>
      <c r="I989" s="11">
        <f>IF(AND(A989="",B989=""),"",IF(B989&lt;&gt;"",IFERROR(INDEX(TArea,MATCH(B989,TName,0))&amp;"",D989&amp;""),D989&amp;""))</f>
        <v/>
      </c>
      <c r="J989" s="11">
        <f>IF(AND(A989="",B989=""),"",IF(B989&lt;&gt;"",IFERROR(INDEX(TAsset,MATCH(B989,TName,0))&amp;"",E989&amp;""),E989&amp;""))</f>
        <v/>
      </c>
      <c r="K989" s="28">
        <f>IF(AND(A989="",B989="",C989="",F989=""),"",IF(A989="","Add a date",IF(A989&gt;AsOf,"After as-of date: not counted yet",IF(AND(B989&lt;&gt;"",COUNTIF(TName,B989)=0),"Task not on Tasks sheet",""))))</f>
        <v/>
      </c>
    </row>
    <row r="990">
      <c r="A990" s="6" t="n"/>
      <c r="B990" s="10" t="n"/>
      <c r="C990" s="10" t="n"/>
      <c r="D990" s="10" t="n"/>
      <c r="E990" s="10" t="n"/>
      <c r="F990" s="24" t="n"/>
      <c r="G990" s="10" t="n"/>
      <c r="H990" s="10" t="n"/>
      <c r="I990" s="11">
        <f>IF(AND(A990="",B990=""),"",IF(B990&lt;&gt;"",IFERROR(INDEX(TArea,MATCH(B990,TName,0))&amp;"",D990&amp;""),D990&amp;""))</f>
        <v/>
      </c>
      <c r="J990" s="11">
        <f>IF(AND(A990="",B990=""),"",IF(B990&lt;&gt;"",IFERROR(INDEX(TAsset,MATCH(B990,TName,0))&amp;"",E990&amp;""),E990&amp;""))</f>
        <v/>
      </c>
      <c r="K990" s="28">
        <f>IF(AND(A990="",B990="",C990="",F990=""),"",IF(A990="","Add a date",IF(A990&gt;AsOf,"After as-of date: not counted yet",IF(AND(B990&lt;&gt;"",COUNTIF(TName,B990)=0),"Task not on Tasks sheet",""))))</f>
        <v/>
      </c>
    </row>
    <row r="991">
      <c r="A991" s="6" t="n"/>
      <c r="B991" s="10" t="n"/>
      <c r="C991" s="10" t="n"/>
      <c r="D991" s="10" t="n"/>
      <c r="E991" s="10" t="n"/>
      <c r="F991" s="24" t="n"/>
      <c r="G991" s="10" t="n"/>
      <c r="H991" s="10" t="n"/>
      <c r="I991" s="11">
        <f>IF(AND(A991="",B991=""),"",IF(B991&lt;&gt;"",IFERROR(INDEX(TArea,MATCH(B991,TName,0))&amp;"",D991&amp;""),D991&amp;""))</f>
        <v/>
      </c>
      <c r="J991" s="11">
        <f>IF(AND(A991="",B991=""),"",IF(B991&lt;&gt;"",IFERROR(INDEX(TAsset,MATCH(B991,TName,0))&amp;"",E991&amp;""),E991&amp;""))</f>
        <v/>
      </c>
      <c r="K991" s="28">
        <f>IF(AND(A991="",B991="",C991="",F991=""),"",IF(A991="","Add a date",IF(A991&gt;AsOf,"After as-of date: not counted yet",IF(AND(B991&lt;&gt;"",COUNTIF(TName,B991)=0),"Task not on Tasks sheet",""))))</f>
        <v/>
      </c>
    </row>
    <row r="992">
      <c r="A992" s="6" t="n"/>
      <c r="B992" s="10" t="n"/>
      <c r="C992" s="10" t="n"/>
      <c r="D992" s="10" t="n"/>
      <c r="E992" s="10" t="n"/>
      <c r="F992" s="24" t="n"/>
      <c r="G992" s="10" t="n"/>
      <c r="H992" s="10" t="n"/>
      <c r="I992" s="11">
        <f>IF(AND(A992="",B992=""),"",IF(B992&lt;&gt;"",IFERROR(INDEX(TArea,MATCH(B992,TName,0))&amp;"",D992&amp;""),D992&amp;""))</f>
        <v/>
      </c>
      <c r="J992" s="11">
        <f>IF(AND(A992="",B992=""),"",IF(B992&lt;&gt;"",IFERROR(INDEX(TAsset,MATCH(B992,TName,0))&amp;"",E992&amp;""),E992&amp;""))</f>
        <v/>
      </c>
      <c r="K992" s="28">
        <f>IF(AND(A992="",B992="",C992="",F992=""),"",IF(A992="","Add a date",IF(A992&gt;AsOf,"After as-of date: not counted yet",IF(AND(B992&lt;&gt;"",COUNTIF(TName,B992)=0),"Task not on Tasks sheet",""))))</f>
        <v/>
      </c>
    </row>
    <row r="993">
      <c r="A993" s="6" t="n"/>
      <c r="B993" s="10" t="n"/>
      <c r="C993" s="10" t="n"/>
      <c r="D993" s="10" t="n"/>
      <c r="E993" s="10" t="n"/>
      <c r="F993" s="24" t="n"/>
      <c r="G993" s="10" t="n"/>
      <c r="H993" s="10" t="n"/>
      <c r="I993" s="11">
        <f>IF(AND(A993="",B993=""),"",IF(B993&lt;&gt;"",IFERROR(INDEX(TArea,MATCH(B993,TName,0))&amp;"",D993&amp;""),D993&amp;""))</f>
        <v/>
      </c>
      <c r="J993" s="11">
        <f>IF(AND(A993="",B993=""),"",IF(B993&lt;&gt;"",IFERROR(INDEX(TAsset,MATCH(B993,TName,0))&amp;"",E993&amp;""),E993&amp;""))</f>
        <v/>
      </c>
      <c r="K993" s="28">
        <f>IF(AND(A993="",B993="",C993="",F993=""),"",IF(A993="","Add a date",IF(A993&gt;AsOf,"After as-of date: not counted yet",IF(AND(B993&lt;&gt;"",COUNTIF(TName,B993)=0),"Task not on Tasks sheet",""))))</f>
        <v/>
      </c>
    </row>
    <row r="994">
      <c r="A994" s="6" t="n"/>
      <c r="B994" s="10" t="n"/>
      <c r="C994" s="10" t="n"/>
      <c r="D994" s="10" t="n"/>
      <c r="E994" s="10" t="n"/>
      <c r="F994" s="24" t="n"/>
      <c r="G994" s="10" t="n"/>
      <c r="H994" s="10" t="n"/>
      <c r="I994" s="11">
        <f>IF(AND(A994="",B994=""),"",IF(B994&lt;&gt;"",IFERROR(INDEX(TArea,MATCH(B994,TName,0))&amp;"",D994&amp;""),D994&amp;""))</f>
        <v/>
      </c>
      <c r="J994" s="11">
        <f>IF(AND(A994="",B994=""),"",IF(B994&lt;&gt;"",IFERROR(INDEX(TAsset,MATCH(B994,TName,0))&amp;"",E994&amp;""),E994&amp;""))</f>
        <v/>
      </c>
      <c r="K994" s="28">
        <f>IF(AND(A994="",B994="",C994="",F994=""),"",IF(A994="","Add a date",IF(A994&gt;AsOf,"After as-of date: not counted yet",IF(AND(B994&lt;&gt;"",COUNTIF(TName,B994)=0),"Task not on Tasks sheet",""))))</f>
        <v/>
      </c>
    </row>
    <row r="995">
      <c r="A995" s="6" t="n"/>
      <c r="B995" s="10" t="n"/>
      <c r="C995" s="10" t="n"/>
      <c r="D995" s="10" t="n"/>
      <c r="E995" s="10" t="n"/>
      <c r="F995" s="24" t="n"/>
      <c r="G995" s="10" t="n"/>
      <c r="H995" s="10" t="n"/>
      <c r="I995" s="11">
        <f>IF(AND(A995="",B995=""),"",IF(B995&lt;&gt;"",IFERROR(INDEX(TArea,MATCH(B995,TName,0))&amp;"",D995&amp;""),D995&amp;""))</f>
        <v/>
      </c>
      <c r="J995" s="11">
        <f>IF(AND(A995="",B995=""),"",IF(B995&lt;&gt;"",IFERROR(INDEX(TAsset,MATCH(B995,TName,0))&amp;"",E995&amp;""),E995&amp;""))</f>
        <v/>
      </c>
      <c r="K995" s="28">
        <f>IF(AND(A995="",B995="",C995="",F995=""),"",IF(A995="","Add a date",IF(A995&gt;AsOf,"After as-of date: not counted yet",IF(AND(B995&lt;&gt;"",COUNTIF(TName,B995)=0),"Task not on Tasks sheet",""))))</f>
        <v/>
      </c>
    </row>
    <row r="996">
      <c r="A996" s="6" t="n"/>
      <c r="B996" s="10" t="n"/>
      <c r="C996" s="10" t="n"/>
      <c r="D996" s="10" t="n"/>
      <c r="E996" s="10" t="n"/>
      <c r="F996" s="24" t="n"/>
      <c r="G996" s="10" t="n"/>
      <c r="H996" s="10" t="n"/>
      <c r="I996" s="11">
        <f>IF(AND(A996="",B996=""),"",IF(B996&lt;&gt;"",IFERROR(INDEX(TArea,MATCH(B996,TName,0))&amp;"",D996&amp;""),D996&amp;""))</f>
        <v/>
      </c>
      <c r="J996" s="11">
        <f>IF(AND(A996="",B996=""),"",IF(B996&lt;&gt;"",IFERROR(INDEX(TAsset,MATCH(B996,TName,0))&amp;"",E996&amp;""),E996&amp;""))</f>
        <v/>
      </c>
      <c r="K996" s="28">
        <f>IF(AND(A996="",B996="",C996="",F996=""),"",IF(A996="","Add a date",IF(A996&gt;AsOf,"After as-of date: not counted yet",IF(AND(B996&lt;&gt;"",COUNTIF(TName,B996)=0),"Task not on Tasks sheet",""))))</f>
        <v/>
      </c>
    </row>
    <row r="997">
      <c r="A997" s="6" t="n"/>
      <c r="B997" s="10" t="n"/>
      <c r="C997" s="10" t="n"/>
      <c r="D997" s="10" t="n"/>
      <c r="E997" s="10" t="n"/>
      <c r="F997" s="24" t="n"/>
      <c r="G997" s="10" t="n"/>
      <c r="H997" s="10" t="n"/>
      <c r="I997" s="11">
        <f>IF(AND(A997="",B997=""),"",IF(B997&lt;&gt;"",IFERROR(INDEX(TArea,MATCH(B997,TName,0))&amp;"",D997&amp;""),D997&amp;""))</f>
        <v/>
      </c>
      <c r="J997" s="11">
        <f>IF(AND(A997="",B997=""),"",IF(B997&lt;&gt;"",IFERROR(INDEX(TAsset,MATCH(B997,TName,0))&amp;"",E997&amp;""),E997&amp;""))</f>
        <v/>
      </c>
      <c r="K997" s="28">
        <f>IF(AND(A997="",B997="",C997="",F997=""),"",IF(A997="","Add a date",IF(A997&gt;AsOf,"After as-of date: not counted yet",IF(AND(B997&lt;&gt;"",COUNTIF(TName,B997)=0),"Task not on Tasks sheet",""))))</f>
        <v/>
      </c>
    </row>
    <row r="998">
      <c r="A998" s="6" t="n"/>
      <c r="B998" s="10" t="n"/>
      <c r="C998" s="10" t="n"/>
      <c r="D998" s="10" t="n"/>
      <c r="E998" s="10" t="n"/>
      <c r="F998" s="24" t="n"/>
      <c r="G998" s="10" t="n"/>
      <c r="H998" s="10" t="n"/>
      <c r="I998" s="11">
        <f>IF(AND(A998="",B998=""),"",IF(B998&lt;&gt;"",IFERROR(INDEX(TArea,MATCH(B998,TName,0))&amp;"",D998&amp;""),D998&amp;""))</f>
        <v/>
      </c>
      <c r="J998" s="11">
        <f>IF(AND(A998="",B998=""),"",IF(B998&lt;&gt;"",IFERROR(INDEX(TAsset,MATCH(B998,TName,0))&amp;"",E998&amp;""),E998&amp;""))</f>
        <v/>
      </c>
      <c r="K998" s="28">
        <f>IF(AND(A998="",B998="",C998="",F998=""),"",IF(A998="","Add a date",IF(A998&gt;AsOf,"After as-of date: not counted yet",IF(AND(B998&lt;&gt;"",COUNTIF(TName,B998)=0),"Task not on Tasks sheet",""))))</f>
        <v/>
      </c>
    </row>
    <row r="999">
      <c r="A999" s="6" t="n"/>
      <c r="B999" s="10" t="n"/>
      <c r="C999" s="10" t="n"/>
      <c r="D999" s="10" t="n"/>
      <c r="E999" s="10" t="n"/>
      <c r="F999" s="24" t="n"/>
      <c r="G999" s="10" t="n"/>
      <c r="H999" s="10" t="n"/>
      <c r="I999" s="11">
        <f>IF(AND(A999="",B999=""),"",IF(B999&lt;&gt;"",IFERROR(INDEX(TArea,MATCH(B999,TName,0))&amp;"",D999&amp;""),D999&amp;""))</f>
        <v/>
      </c>
      <c r="J999" s="11">
        <f>IF(AND(A999="",B999=""),"",IF(B999&lt;&gt;"",IFERROR(INDEX(TAsset,MATCH(B999,TName,0))&amp;"",E999&amp;""),E999&amp;""))</f>
        <v/>
      </c>
      <c r="K999" s="28">
        <f>IF(AND(A999="",B999="",C999="",F999=""),"",IF(A999="","Add a date",IF(A999&gt;AsOf,"After as-of date: not counted yet",IF(AND(B999&lt;&gt;"",COUNTIF(TName,B999)=0),"Task not on Tasks sheet",""))))</f>
        <v/>
      </c>
    </row>
    <row r="1000">
      <c r="A1000" s="6" t="n"/>
      <c r="B1000" s="10" t="n"/>
      <c r="C1000" s="10" t="n"/>
      <c r="D1000" s="10" t="n"/>
      <c r="E1000" s="10" t="n"/>
      <c r="F1000" s="24" t="n"/>
      <c r="G1000" s="10" t="n"/>
      <c r="H1000" s="10" t="n"/>
      <c r="I1000" s="11">
        <f>IF(AND(A1000="",B1000=""),"",IF(B1000&lt;&gt;"",IFERROR(INDEX(TArea,MATCH(B1000,TName,0))&amp;"",D1000&amp;""),D1000&amp;""))</f>
        <v/>
      </c>
      <c r="J1000" s="11">
        <f>IF(AND(A1000="",B1000=""),"",IF(B1000&lt;&gt;"",IFERROR(INDEX(TAsset,MATCH(B1000,TName,0))&amp;"",E1000&amp;""),E1000&amp;""))</f>
        <v/>
      </c>
      <c r="K1000" s="28">
        <f>IF(AND(A1000="",B1000="",C1000="",F1000=""),"",IF(A1000="","Add a date",IF(A1000&gt;AsOf,"After as-of date: not counted yet",IF(AND(B1000&lt;&gt;"",COUNTIF(TName,B1000)=0),"Task not on Tasks sheet",""))))</f>
        <v/>
      </c>
    </row>
    <row r="1001">
      <c r="A1001" s="6" t="n"/>
      <c r="B1001" s="10" t="n"/>
      <c r="C1001" s="10" t="n"/>
      <c r="D1001" s="10" t="n"/>
      <c r="E1001" s="10" t="n"/>
      <c r="F1001" s="24" t="n"/>
      <c r="G1001" s="10" t="n"/>
      <c r="H1001" s="10" t="n"/>
      <c r="I1001" s="11">
        <f>IF(AND(A1001="",B1001=""),"",IF(B1001&lt;&gt;"",IFERROR(INDEX(TArea,MATCH(B1001,TName,0))&amp;"",D1001&amp;""),D1001&amp;""))</f>
        <v/>
      </c>
      <c r="J1001" s="11">
        <f>IF(AND(A1001="",B1001=""),"",IF(B1001&lt;&gt;"",IFERROR(INDEX(TAsset,MATCH(B1001,TName,0))&amp;"",E1001&amp;""),E1001&amp;""))</f>
        <v/>
      </c>
      <c r="K1001" s="28">
        <f>IF(AND(A1001="",B1001="",C1001="",F1001=""),"",IF(A1001="","Add a date",IF(A1001&gt;AsOf,"After as-of date: not counted yet",IF(AND(B1001&lt;&gt;"",COUNTIF(TName,B1001)=0),"Task not on Tasks sheet",""))))</f>
        <v/>
      </c>
    </row>
    <row r="1002">
      <c r="A1002" s="6" t="n"/>
      <c r="B1002" s="10" t="n"/>
      <c r="C1002" s="10" t="n"/>
      <c r="D1002" s="10" t="n"/>
      <c r="E1002" s="10" t="n"/>
      <c r="F1002" s="24" t="n"/>
      <c r="G1002" s="10" t="n"/>
      <c r="H1002" s="10" t="n"/>
      <c r="I1002" s="11">
        <f>IF(AND(A1002="",B1002=""),"",IF(B1002&lt;&gt;"",IFERROR(INDEX(TArea,MATCH(B1002,TName,0))&amp;"",D1002&amp;""),D1002&amp;""))</f>
        <v/>
      </c>
      <c r="J1002" s="11">
        <f>IF(AND(A1002="",B1002=""),"",IF(B1002&lt;&gt;"",IFERROR(INDEX(TAsset,MATCH(B1002,TName,0))&amp;"",E1002&amp;""),E1002&amp;""))</f>
        <v/>
      </c>
      <c r="K1002" s="28">
        <f>IF(AND(A1002="",B1002="",C1002="",F1002=""),"",IF(A1002="","Add a date",IF(A1002&gt;AsOf,"After as-of date: not counted yet",IF(AND(B1002&lt;&gt;"",COUNTIF(TName,B1002)=0),"Task not on Tasks sheet",""))))</f>
        <v/>
      </c>
    </row>
    <row r="1003">
      <c r="A1003" s="6" t="n"/>
      <c r="B1003" s="10" t="n"/>
      <c r="C1003" s="10" t="n"/>
      <c r="D1003" s="10" t="n"/>
      <c r="E1003" s="10" t="n"/>
      <c r="F1003" s="24" t="n"/>
      <c r="G1003" s="10" t="n"/>
      <c r="H1003" s="10" t="n"/>
      <c r="I1003" s="11">
        <f>IF(AND(A1003="",B1003=""),"",IF(B1003&lt;&gt;"",IFERROR(INDEX(TArea,MATCH(B1003,TName,0))&amp;"",D1003&amp;""),D1003&amp;""))</f>
        <v/>
      </c>
      <c r="J1003" s="11">
        <f>IF(AND(A1003="",B1003=""),"",IF(B1003&lt;&gt;"",IFERROR(INDEX(TAsset,MATCH(B1003,TName,0))&amp;"",E1003&amp;""),E1003&amp;""))</f>
        <v/>
      </c>
      <c r="K1003" s="28">
        <f>IF(AND(A1003="",B1003="",C1003="",F1003=""),"",IF(A1003="","Add a date",IF(A1003&gt;AsOf,"After as-of date: not counted yet",IF(AND(B1003&lt;&gt;"",COUNTIF(TName,B1003)=0),"Task not on Tasks sheet",""))))</f>
        <v/>
      </c>
    </row>
    <row r="1004">
      <c r="A1004" s="6" t="n"/>
      <c r="B1004" s="10" t="n"/>
      <c r="C1004" s="10" t="n"/>
      <c r="D1004" s="10" t="n"/>
      <c r="E1004" s="10" t="n"/>
      <c r="F1004" s="24" t="n"/>
      <c r="G1004" s="10" t="n"/>
      <c r="H1004" s="10" t="n"/>
      <c r="I1004" s="11">
        <f>IF(AND(A1004="",B1004=""),"",IF(B1004&lt;&gt;"",IFERROR(INDEX(TArea,MATCH(B1004,TName,0))&amp;"",D1004&amp;""),D1004&amp;""))</f>
        <v/>
      </c>
      <c r="J1004" s="11">
        <f>IF(AND(A1004="",B1004=""),"",IF(B1004&lt;&gt;"",IFERROR(INDEX(TAsset,MATCH(B1004,TName,0))&amp;"",E1004&amp;""),E1004&amp;""))</f>
        <v/>
      </c>
      <c r="K1004" s="28">
        <f>IF(AND(A1004="",B1004="",C1004="",F1004=""),"",IF(A1004="","Add a date",IF(A1004&gt;AsOf,"After as-of date: not counted yet",IF(AND(B1004&lt;&gt;"",COUNTIF(TName,B1004)=0),"Task not on Tasks sheet",""))))</f>
        <v/>
      </c>
    </row>
    <row r="1005">
      <c r="A1005" s="6" t="n"/>
      <c r="B1005" s="10" t="n"/>
      <c r="C1005" s="10" t="n"/>
      <c r="D1005" s="10" t="n"/>
      <c r="E1005" s="10" t="n"/>
      <c r="F1005" s="24" t="n"/>
      <c r="G1005" s="10" t="n"/>
      <c r="H1005" s="10" t="n"/>
      <c r="I1005" s="11">
        <f>IF(AND(A1005="",B1005=""),"",IF(B1005&lt;&gt;"",IFERROR(INDEX(TArea,MATCH(B1005,TName,0))&amp;"",D1005&amp;""),D1005&amp;""))</f>
        <v/>
      </c>
      <c r="J1005" s="11">
        <f>IF(AND(A1005="",B1005=""),"",IF(B1005&lt;&gt;"",IFERROR(INDEX(TAsset,MATCH(B1005,TName,0))&amp;"",E1005&amp;""),E1005&amp;""))</f>
        <v/>
      </c>
      <c r="K1005" s="28">
        <f>IF(AND(A1005="",B1005="",C1005="",F1005=""),"",IF(A1005="","Add a date",IF(A1005&gt;AsOf,"After as-of date: not counted yet",IF(AND(B1005&lt;&gt;"",COUNTIF(TName,B1005)=0),"Task not on Tasks sheet",""))))</f>
        <v/>
      </c>
    </row>
    <row r="1006">
      <c r="A1006" s="6" t="n"/>
      <c r="B1006" s="10" t="n"/>
      <c r="C1006" s="10" t="n"/>
      <c r="D1006" s="10" t="n"/>
      <c r="E1006" s="10" t="n"/>
      <c r="F1006" s="24" t="n"/>
      <c r="G1006" s="10" t="n"/>
      <c r="H1006" s="10" t="n"/>
      <c r="I1006" s="11">
        <f>IF(AND(A1006="",B1006=""),"",IF(B1006&lt;&gt;"",IFERROR(INDEX(TArea,MATCH(B1006,TName,0))&amp;"",D1006&amp;""),D1006&amp;""))</f>
        <v/>
      </c>
      <c r="J1006" s="11">
        <f>IF(AND(A1006="",B1006=""),"",IF(B1006&lt;&gt;"",IFERROR(INDEX(TAsset,MATCH(B1006,TName,0))&amp;"",E1006&amp;""),E1006&amp;""))</f>
        <v/>
      </c>
      <c r="K1006" s="28">
        <f>IF(AND(A1006="",B1006="",C1006="",F1006=""),"",IF(A1006="","Add a date",IF(A1006&gt;AsOf,"After as-of date: not counted yet",IF(AND(B1006&lt;&gt;"",COUNTIF(TName,B1006)=0),"Task not on Tasks sheet",""))))</f>
        <v/>
      </c>
    </row>
    <row r="1007">
      <c r="A1007" s="6" t="n"/>
      <c r="B1007" s="10" t="n"/>
      <c r="C1007" s="10" t="n"/>
      <c r="D1007" s="10" t="n"/>
      <c r="E1007" s="10" t="n"/>
      <c r="F1007" s="24" t="n"/>
      <c r="G1007" s="10" t="n"/>
      <c r="H1007" s="10" t="n"/>
      <c r="I1007" s="11">
        <f>IF(AND(A1007="",B1007=""),"",IF(B1007&lt;&gt;"",IFERROR(INDEX(TArea,MATCH(B1007,TName,0))&amp;"",D1007&amp;""),D1007&amp;""))</f>
        <v/>
      </c>
      <c r="J1007" s="11">
        <f>IF(AND(A1007="",B1007=""),"",IF(B1007&lt;&gt;"",IFERROR(INDEX(TAsset,MATCH(B1007,TName,0))&amp;"",E1007&amp;""),E1007&amp;""))</f>
        <v/>
      </c>
      <c r="K1007" s="28">
        <f>IF(AND(A1007="",B1007="",C1007="",F1007=""),"",IF(A1007="","Add a date",IF(A1007&gt;AsOf,"After as-of date: not counted yet",IF(AND(B1007&lt;&gt;"",COUNTIF(TName,B1007)=0),"Task not on Tasks sheet",""))))</f>
        <v/>
      </c>
    </row>
    <row r="1008">
      <c r="A1008" s="6" t="n"/>
      <c r="B1008" s="10" t="n"/>
      <c r="C1008" s="10" t="n"/>
      <c r="D1008" s="10" t="n"/>
      <c r="E1008" s="10" t="n"/>
      <c r="F1008" s="24" t="n"/>
      <c r="G1008" s="10" t="n"/>
      <c r="H1008" s="10" t="n"/>
      <c r="I1008" s="11">
        <f>IF(AND(A1008="",B1008=""),"",IF(B1008&lt;&gt;"",IFERROR(INDEX(TArea,MATCH(B1008,TName,0))&amp;"",D1008&amp;""),D1008&amp;""))</f>
        <v/>
      </c>
      <c r="J1008" s="11">
        <f>IF(AND(A1008="",B1008=""),"",IF(B1008&lt;&gt;"",IFERROR(INDEX(TAsset,MATCH(B1008,TName,0))&amp;"",E1008&amp;""),E1008&amp;""))</f>
        <v/>
      </c>
      <c r="K1008" s="28">
        <f>IF(AND(A1008="",B1008="",C1008="",F1008=""),"",IF(A1008="","Add a date",IF(A1008&gt;AsOf,"After as-of date: not counted yet",IF(AND(B1008&lt;&gt;"",COUNTIF(TName,B1008)=0),"Task not on Tasks sheet",""))))</f>
        <v/>
      </c>
    </row>
    <row r="1009">
      <c r="A1009" s="6" t="n"/>
      <c r="B1009" s="10" t="n"/>
      <c r="C1009" s="10" t="n"/>
      <c r="D1009" s="10" t="n"/>
      <c r="E1009" s="10" t="n"/>
      <c r="F1009" s="24" t="n"/>
      <c r="G1009" s="10" t="n"/>
      <c r="H1009" s="10" t="n"/>
      <c r="I1009" s="11">
        <f>IF(AND(A1009="",B1009=""),"",IF(B1009&lt;&gt;"",IFERROR(INDEX(TArea,MATCH(B1009,TName,0))&amp;"",D1009&amp;""),D1009&amp;""))</f>
        <v/>
      </c>
      <c r="J1009" s="11">
        <f>IF(AND(A1009="",B1009=""),"",IF(B1009&lt;&gt;"",IFERROR(INDEX(TAsset,MATCH(B1009,TName,0))&amp;"",E1009&amp;""),E1009&amp;""))</f>
        <v/>
      </c>
      <c r="K1009" s="28">
        <f>IF(AND(A1009="",B1009="",C1009="",F1009=""),"",IF(A1009="","Add a date",IF(A1009&gt;AsOf,"After as-of date: not counted yet",IF(AND(B1009&lt;&gt;"",COUNTIF(TName,B1009)=0),"Task not on Tasks sheet",""))))</f>
        <v/>
      </c>
    </row>
    <row r="1010">
      <c r="A1010" s="6" t="n"/>
      <c r="B1010" s="10" t="n"/>
      <c r="C1010" s="10" t="n"/>
      <c r="D1010" s="10" t="n"/>
      <c r="E1010" s="10" t="n"/>
      <c r="F1010" s="24" t="n"/>
      <c r="G1010" s="10" t="n"/>
      <c r="H1010" s="10" t="n"/>
      <c r="I1010" s="11">
        <f>IF(AND(A1010="",B1010=""),"",IF(B1010&lt;&gt;"",IFERROR(INDEX(TArea,MATCH(B1010,TName,0))&amp;"",D1010&amp;""),D1010&amp;""))</f>
        <v/>
      </c>
      <c r="J1010" s="11">
        <f>IF(AND(A1010="",B1010=""),"",IF(B1010&lt;&gt;"",IFERROR(INDEX(TAsset,MATCH(B1010,TName,0))&amp;"",E1010&amp;""),E1010&amp;""))</f>
        <v/>
      </c>
      <c r="K1010" s="28">
        <f>IF(AND(A1010="",B1010="",C1010="",F1010=""),"",IF(A1010="","Add a date",IF(A1010&gt;AsOf,"After as-of date: not counted yet",IF(AND(B1010&lt;&gt;"",COUNTIF(TName,B1010)=0),"Task not on Tasks sheet",""))))</f>
        <v/>
      </c>
    </row>
    <row r="1011">
      <c r="A1011" s="6" t="n"/>
      <c r="B1011" s="10" t="n"/>
      <c r="C1011" s="10" t="n"/>
      <c r="D1011" s="10" t="n"/>
      <c r="E1011" s="10" t="n"/>
      <c r="F1011" s="24" t="n"/>
      <c r="G1011" s="10" t="n"/>
      <c r="H1011" s="10" t="n"/>
      <c r="I1011" s="11">
        <f>IF(AND(A1011="",B1011=""),"",IF(B1011&lt;&gt;"",IFERROR(INDEX(TArea,MATCH(B1011,TName,0))&amp;"",D1011&amp;""),D1011&amp;""))</f>
        <v/>
      </c>
      <c r="J1011" s="11">
        <f>IF(AND(A1011="",B1011=""),"",IF(B1011&lt;&gt;"",IFERROR(INDEX(TAsset,MATCH(B1011,TName,0))&amp;"",E1011&amp;""),E1011&amp;""))</f>
        <v/>
      </c>
      <c r="K1011" s="28">
        <f>IF(AND(A1011="",B1011="",C1011="",F1011=""),"",IF(A1011="","Add a date",IF(A1011&gt;AsOf,"After as-of date: not counted yet",IF(AND(B1011&lt;&gt;"",COUNTIF(TName,B1011)=0),"Task not on Tasks sheet",""))))</f>
        <v/>
      </c>
    </row>
    <row r="1012">
      <c r="A1012" s="6" t="n"/>
      <c r="B1012" s="10" t="n"/>
      <c r="C1012" s="10" t="n"/>
      <c r="D1012" s="10" t="n"/>
      <c r="E1012" s="10" t="n"/>
      <c r="F1012" s="24" t="n"/>
      <c r="G1012" s="10" t="n"/>
      <c r="H1012" s="10" t="n"/>
      <c r="I1012" s="11">
        <f>IF(AND(A1012="",B1012=""),"",IF(B1012&lt;&gt;"",IFERROR(INDEX(TArea,MATCH(B1012,TName,0))&amp;"",D1012&amp;""),D1012&amp;""))</f>
        <v/>
      </c>
      <c r="J1012" s="11">
        <f>IF(AND(A1012="",B1012=""),"",IF(B1012&lt;&gt;"",IFERROR(INDEX(TAsset,MATCH(B1012,TName,0))&amp;"",E1012&amp;""),E1012&amp;""))</f>
        <v/>
      </c>
      <c r="K1012" s="28">
        <f>IF(AND(A1012="",B1012="",C1012="",F1012=""),"",IF(A1012="","Add a date",IF(A1012&gt;AsOf,"After as-of date: not counted yet",IF(AND(B1012&lt;&gt;"",COUNTIF(TName,B1012)=0),"Task not on Tasks sheet",""))))</f>
        <v/>
      </c>
    </row>
    <row r="1013">
      <c r="A1013" s="6" t="n"/>
      <c r="B1013" s="10" t="n"/>
      <c r="C1013" s="10" t="n"/>
      <c r="D1013" s="10" t="n"/>
      <c r="E1013" s="10" t="n"/>
      <c r="F1013" s="24" t="n"/>
      <c r="G1013" s="10" t="n"/>
      <c r="H1013" s="10" t="n"/>
      <c r="I1013" s="11">
        <f>IF(AND(A1013="",B1013=""),"",IF(B1013&lt;&gt;"",IFERROR(INDEX(TArea,MATCH(B1013,TName,0))&amp;"",D1013&amp;""),D1013&amp;""))</f>
        <v/>
      </c>
      <c r="J1013" s="11">
        <f>IF(AND(A1013="",B1013=""),"",IF(B1013&lt;&gt;"",IFERROR(INDEX(TAsset,MATCH(B1013,TName,0))&amp;"",E1013&amp;""),E1013&amp;""))</f>
        <v/>
      </c>
      <c r="K1013" s="28">
        <f>IF(AND(A1013="",B1013="",C1013="",F1013=""),"",IF(A1013="","Add a date",IF(A1013&gt;AsOf,"After as-of date: not counted yet",IF(AND(B1013&lt;&gt;"",COUNTIF(TName,B1013)=0),"Task not on Tasks sheet",""))))</f>
        <v/>
      </c>
    </row>
    <row r="1014">
      <c r="A1014" s="6" t="n"/>
      <c r="B1014" s="10" t="n"/>
      <c r="C1014" s="10" t="n"/>
      <c r="D1014" s="10" t="n"/>
      <c r="E1014" s="10" t="n"/>
      <c r="F1014" s="24" t="n"/>
      <c r="G1014" s="10" t="n"/>
      <c r="H1014" s="10" t="n"/>
      <c r="I1014" s="11">
        <f>IF(AND(A1014="",B1014=""),"",IF(B1014&lt;&gt;"",IFERROR(INDEX(TArea,MATCH(B1014,TName,0))&amp;"",D1014&amp;""),D1014&amp;""))</f>
        <v/>
      </c>
      <c r="J1014" s="11">
        <f>IF(AND(A1014="",B1014=""),"",IF(B1014&lt;&gt;"",IFERROR(INDEX(TAsset,MATCH(B1014,TName,0))&amp;"",E1014&amp;""),E1014&amp;""))</f>
        <v/>
      </c>
      <c r="K1014" s="28">
        <f>IF(AND(A1014="",B1014="",C1014="",F1014=""),"",IF(A1014="","Add a date",IF(A1014&gt;AsOf,"After as-of date: not counted yet",IF(AND(B1014&lt;&gt;"",COUNTIF(TName,B1014)=0),"Task not on Tasks sheet",""))))</f>
        <v/>
      </c>
    </row>
    <row r="1015">
      <c r="A1015" s="6" t="n"/>
      <c r="B1015" s="10" t="n"/>
      <c r="C1015" s="10" t="n"/>
      <c r="D1015" s="10" t="n"/>
      <c r="E1015" s="10" t="n"/>
      <c r="F1015" s="24" t="n"/>
      <c r="G1015" s="10" t="n"/>
      <c r="H1015" s="10" t="n"/>
      <c r="I1015" s="11">
        <f>IF(AND(A1015="",B1015=""),"",IF(B1015&lt;&gt;"",IFERROR(INDEX(TArea,MATCH(B1015,TName,0))&amp;"",D1015&amp;""),D1015&amp;""))</f>
        <v/>
      </c>
      <c r="J1015" s="11">
        <f>IF(AND(A1015="",B1015=""),"",IF(B1015&lt;&gt;"",IFERROR(INDEX(TAsset,MATCH(B1015,TName,0))&amp;"",E1015&amp;""),E1015&amp;""))</f>
        <v/>
      </c>
      <c r="K1015" s="28">
        <f>IF(AND(A1015="",B1015="",C1015="",F1015=""),"",IF(A1015="","Add a date",IF(A1015&gt;AsOf,"After as-of date: not counted yet",IF(AND(B1015&lt;&gt;"",COUNTIF(TName,B1015)=0),"Task not on Tasks sheet",""))))</f>
        <v/>
      </c>
    </row>
    <row r="1016">
      <c r="A1016" s="6" t="n"/>
      <c r="B1016" s="10" t="n"/>
      <c r="C1016" s="10" t="n"/>
      <c r="D1016" s="10" t="n"/>
      <c r="E1016" s="10" t="n"/>
      <c r="F1016" s="24" t="n"/>
      <c r="G1016" s="10" t="n"/>
      <c r="H1016" s="10" t="n"/>
      <c r="I1016" s="11">
        <f>IF(AND(A1016="",B1016=""),"",IF(B1016&lt;&gt;"",IFERROR(INDEX(TArea,MATCH(B1016,TName,0))&amp;"",D1016&amp;""),D1016&amp;""))</f>
        <v/>
      </c>
      <c r="J1016" s="11">
        <f>IF(AND(A1016="",B1016=""),"",IF(B1016&lt;&gt;"",IFERROR(INDEX(TAsset,MATCH(B1016,TName,0))&amp;"",E1016&amp;""),E1016&amp;""))</f>
        <v/>
      </c>
      <c r="K1016" s="28">
        <f>IF(AND(A1016="",B1016="",C1016="",F1016=""),"",IF(A1016="","Add a date",IF(A1016&gt;AsOf,"After as-of date: not counted yet",IF(AND(B1016&lt;&gt;"",COUNTIF(TName,B1016)=0),"Task not on Tasks sheet",""))))</f>
        <v/>
      </c>
    </row>
    <row r="1017">
      <c r="A1017" s="6" t="n"/>
      <c r="B1017" s="10" t="n"/>
      <c r="C1017" s="10" t="n"/>
      <c r="D1017" s="10" t="n"/>
      <c r="E1017" s="10" t="n"/>
      <c r="F1017" s="24" t="n"/>
      <c r="G1017" s="10" t="n"/>
      <c r="H1017" s="10" t="n"/>
      <c r="I1017" s="11">
        <f>IF(AND(A1017="",B1017=""),"",IF(B1017&lt;&gt;"",IFERROR(INDEX(TArea,MATCH(B1017,TName,0))&amp;"",D1017&amp;""),D1017&amp;""))</f>
        <v/>
      </c>
      <c r="J1017" s="11">
        <f>IF(AND(A1017="",B1017=""),"",IF(B1017&lt;&gt;"",IFERROR(INDEX(TAsset,MATCH(B1017,TName,0))&amp;"",E1017&amp;""),E1017&amp;""))</f>
        <v/>
      </c>
      <c r="K1017" s="28">
        <f>IF(AND(A1017="",B1017="",C1017="",F1017=""),"",IF(A1017="","Add a date",IF(A1017&gt;AsOf,"After as-of date: not counted yet",IF(AND(B1017&lt;&gt;"",COUNTIF(TName,B1017)=0),"Task not on Tasks sheet",""))))</f>
        <v/>
      </c>
    </row>
    <row r="1018">
      <c r="A1018" s="6" t="n"/>
      <c r="B1018" s="10" t="n"/>
      <c r="C1018" s="10" t="n"/>
      <c r="D1018" s="10" t="n"/>
      <c r="E1018" s="10" t="n"/>
      <c r="F1018" s="24" t="n"/>
      <c r="G1018" s="10" t="n"/>
      <c r="H1018" s="10" t="n"/>
      <c r="I1018" s="11">
        <f>IF(AND(A1018="",B1018=""),"",IF(B1018&lt;&gt;"",IFERROR(INDEX(TArea,MATCH(B1018,TName,0))&amp;"",D1018&amp;""),D1018&amp;""))</f>
        <v/>
      </c>
      <c r="J1018" s="11">
        <f>IF(AND(A1018="",B1018=""),"",IF(B1018&lt;&gt;"",IFERROR(INDEX(TAsset,MATCH(B1018,TName,0))&amp;"",E1018&amp;""),E1018&amp;""))</f>
        <v/>
      </c>
      <c r="K1018" s="28">
        <f>IF(AND(A1018="",B1018="",C1018="",F1018=""),"",IF(A1018="","Add a date",IF(A1018&gt;AsOf,"After as-of date: not counted yet",IF(AND(B1018&lt;&gt;"",COUNTIF(TName,B1018)=0),"Task not on Tasks sheet",""))))</f>
        <v/>
      </c>
    </row>
    <row r="1019">
      <c r="A1019" s="6" t="n"/>
      <c r="B1019" s="10" t="n"/>
      <c r="C1019" s="10" t="n"/>
      <c r="D1019" s="10" t="n"/>
      <c r="E1019" s="10" t="n"/>
      <c r="F1019" s="24" t="n"/>
      <c r="G1019" s="10" t="n"/>
      <c r="H1019" s="10" t="n"/>
      <c r="I1019" s="11">
        <f>IF(AND(A1019="",B1019=""),"",IF(B1019&lt;&gt;"",IFERROR(INDEX(TArea,MATCH(B1019,TName,0))&amp;"",D1019&amp;""),D1019&amp;""))</f>
        <v/>
      </c>
      <c r="J1019" s="11">
        <f>IF(AND(A1019="",B1019=""),"",IF(B1019&lt;&gt;"",IFERROR(INDEX(TAsset,MATCH(B1019,TName,0))&amp;"",E1019&amp;""),E1019&amp;""))</f>
        <v/>
      </c>
      <c r="K1019" s="28">
        <f>IF(AND(A1019="",B1019="",C1019="",F1019=""),"",IF(A1019="","Add a date",IF(A1019&gt;AsOf,"After as-of date: not counted yet",IF(AND(B1019&lt;&gt;"",COUNTIF(TName,B1019)=0),"Task not on Tasks sheet",""))))</f>
        <v/>
      </c>
    </row>
    <row r="1020">
      <c r="A1020" s="6" t="n"/>
      <c r="B1020" s="10" t="n"/>
      <c r="C1020" s="10" t="n"/>
      <c r="D1020" s="10" t="n"/>
      <c r="E1020" s="10" t="n"/>
      <c r="F1020" s="24" t="n"/>
      <c r="G1020" s="10" t="n"/>
      <c r="H1020" s="10" t="n"/>
      <c r="I1020" s="11">
        <f>IF(AND(A1020="",B1020=""),"",IF(B1020&lt;&gt;"",IFERROR(INDEX(TArea,MATCH(B1020,TName,0))&amp;"",D1020&amp;""),D1020&amp;""))</f>
        <v/>
      </c>
      <c r="J1020" s="11">
        <f>IF(AND(A1020="",B1020=""),"",IF(B1020&lt;&gt;"",IFERROR(INDEX(TAsset,MATCH(B1020,TName,0))&amp;"",E1020&amp;""),E1020&amp;""))</f>
        <v/>
      </c>
      <c r="K1020" s="28">
        <f>IF(AND(A1020="",B1020="",C1020="",F1020=""),"",IF(A1020="","Add a date",IF(A1020&gt;AsOf,"After as-of date: not counted yet",IF(AND(B1020&lt;&gt;"",COUNTIF(TName,B1020)=0),"Task not on Tasks sheet",""))))</f>
        <v/>
      </c>
    </row>
    <row r="1021">
      <c r="A1021" s="6" t="n"/>
      <c r="B1021" s="10" t="n"/>
      <c r="C1021" s="10" t="n"/>
      <c r="D1021" s="10" t="n"/>
      <c r="E1021" s="10" t="n"/>
      <c r="F1021" s="24" t="n"/>
      <c r="G1021" s="10" t="n"/>
      <c r="H1021" s="10" t="n"/>
      <c r="I1021" s="11">
        <f>IF(AND(A1021="",B1021=""),"",IF(B1021&lt;&gt;"",IFERROR(INDEX(TArea,MATCH(B1021,TName,0))&amp;"",D1021&amp;""),D1021&amp;""))</f>
        <v/>
      </c>
      <c r="J1021" s="11">
        <f>IF(AND(A1021="",B1021=""),"",IF(B1021&lt;&gt;"",IFERROR(INDEX(TAsset,MATCH(B1021,TName,0))&amp;"",E1021&amp;""),E1021&amp;""))</f>
        <v/>
      </c>
      <c r="K1021" s="28">
        <f>IF(AND(A1021="",B1021="",C1021="",F1021=""),"",IF(A1021="","Add a date",IF(A1021&gt;AsOf,"After as-of date: not counted yet",IF(AND(B1021&lt;&gt;"",COUNTIF(TName,B1021)=0),"Task not on Tasks sheet",""))))</f>
        <v/>
      </c>
    </row>
    <row r="1022">
      <c r="A1022" s="6" t="n"/>
      <c r="B1022" s="10" t="n"/>
      <c r="C1022" s="10" t="n"/>
      <c r="D1022" s="10" t="n"/>
      <c r="E1022" s="10" t="n"/>
      <c r="F1022" s="24" t="n"/>
      <c r="G1022" s="10" t="n"/>
      <c r="H1022" s="10" t="n"/>
      <c r="I1022" s="11">
        <f>IF(AND(A1022="",B1022=""),"",IF(B1022&lt;&gt;"",IFERROR(INDEX(TArea,MATCH(B1022,TName,0))&amp;"",D1022&amp;""),D1022&amp;""))</f>
        <v/>
      </c>
      <c r="J1022" s="11">
        <f>IF(AND(A1022="",B1022=""),"",IF(B1022&lt;&gt;"",IFERROR(INDEX(TAsset,MATCH(B1022,TName,0))&amp;"",E1022&amp;""),E1022&amp;""))</f>
        <v/>
      </c>
      <c r="K1022" s="28">
        <f>IF(AND(A1022="",B1022="",C1022="",F1022=""),"",IF(A1022="","Add a date",IF(A1022&gt;AsOf,"After as-of date: not counted yet",IF(AND(B1022&lt;&gt;"",COUNTIF(TName,B1022)=0),"Task not on Tasks sheet",""))))</f>
        <v/>
      </c>
    </row>
    <row r="1023">
      <c r="A1023" s="6" t="n"/>
      <c r="B1023" s="10" t="n"/>
      <c r="C1023" s="10" t="n"/>
      <c r="D1023" s="10" t="n"/>
      <c r="E1023" s="10" t="n"/>
      <c r="F1023" s="24" t="n"/>
      <c r="G1023" s="10" t="n"/>
      <c r="H1023" s="10" t="n"/>
      <c r="I1023" s="11">
        <f>IF(AND(A1023="",B1023=""),"",IF(B1023&lt;&gt;"",IFERROR(INDEX(TArea,MATCH(B1023,TName,0))&amp;"",D1023&amp;""),D1023&amp;""))</f>
        <v/>
      </c>
      <c r="J1023" s="11">
        <f>IF(AND(A1023="",B1023=""),"",IF(B1023&lt;&gt;"",IFERROR(INDEX(TAsset,MATCH(B1023,TName,0))&amp;"",E1023&amp;""),E1023&amp;""))</f>
        <v/>
      </c>
      <c r="K1023" s="28">
        <f>IF(AND(A1023="",B1023="",C1023="",F1023=""),"",IF(A1023="","Add a date",IF(A1023&gt;AsOf,"After as-of date: not counted yet",IF(AND(B1023&lt;&gt;"",COUNTIF(TName,B1023)=0),"Task not on Tasks sheet",""))))</f>
        <v/>
      </c>
    </row>
    <row r="1024">
      <c r="A1024" s="6" t="n"/>
      <c r="B1024" s="10" t="n"/>
      <c r="C1024" s="10" t="n"/>
      <c r="D1024" s="10" t="n"/>
      <c r="E1024" s="10" t="n"/>
      <c r="F1024" s="24" t="n"/>
      <c r="G1024" s="10" t="n"/>
      <c r="H1024" s="10" t="n"/>
      <c r="I1024" s="11">
        <f>IF(AND(A1024="",B1024=""),"",IF(B1024&lt;&gt;"",IFERROR(INDEX(TArea,MATCH(B1024,TName,0))&amp;"",D1024&amp;""),D1024&amp;""))</f>
        <v/>
      </c>
      <c r="J1024" s="11">
        <f>IF(AND(A1024="",B1024=""),"",IF(B1024&lt;&gt;"",IFERROR(INDEX(TAsset,MATCH(B1024,TName,0))&amp;"",E1024&amp;""),E1024&amp;""))</f>
        <v/>
      </c>
      <c r="K1024" s="28">
        <f>IF(AND(A1024="",B1024="",C1024="",F1024=""),"",IF(A1024="","Add a date",IF(A1024&gt;AsOf,"After as-of date: not counted yet",IF(AND(B1024&lt;&gt;"",COUNTIF(TName,B1024)=0),"Task not on Tasks sheet",""))))</f>
        <v/>
      </c>
    </row>
    <row r="1025">
      <c r="A1025" s="6" t="n"/>
      <c r="B1025" s="10" t="n"/>
      <c r="C1025" s="10" t="n"/>
      <c r="D1025" s="10" t="n"/>
      <c r="E1025" s="10" t="n"/>
      <c r="F1025" s="24" t="n"/>
      <c r="G1025" s="10" t="n"/>
      <c r="H1025" s="10" t="n"/>
      <c r="I1025" s="11">
        <f>IF(AND(A1025="",B1025=""),"",IF(B1025&lt;&gt;"",IFERROR(INDEX(TArea,MATCH(B1025,TName,0))&amp;"",D1025&amp;""),D1025&amp;""))</f>
        <v/>
      </c>
      <c r="J1025" s="11">
        <f>IF(AND(A1025="",B1025=""),"",IF(B1025&lt;&gt;"",IFERROR(INDEX(TAsset,MATCH(B1025,TName,0))&amp;"",E1025&amp;""),E1025&amp;""))</f>
        <v/>
      </c>
      <c r="K1025" s="28">
        <f>IF(AND(A1025="",B1025="",C1025="",F1025=""),"",IF(A1025="","Add a date",IF(A1025&gt;AsOf,"After as-of date: not counted yet",IF(AND(B1025&lt;&gt;"",COUNTIF(TName,B1025)=0),"Task not on Tasks sheet",""))))</f>
        <v/>
      </c>
    </row>
    <row r="1026">
      <c r="A1026" s="6" t="n"/>
      <c r="B1026" s="10" t="n"/>
      <c r="C1026" s="10" t="n"/>
      <c r="D1026" s="10" t="n"/>
      <c r="E1026" s="10" t="n"/>
      <c r="F1026" s="24" t="n"/>
      <c r="G1026" s="10" t="n"/>
      <c r="H1026" s="10" t="n"/>
      <c r="I1026" s="11">
        <f>IF(AND(A1026="",B1026=""),"",IF(B1026&lt;&gt;"",IFERROR(INDEX(TArea,MATCH(B1026,TName,0))&amp;"",D1026&amp;""),D1026&amp;""))</f>
        <v/>
      </c>
      <c r="J1026" s="11">
        <f>IF(AND(A1026="",B1026=""),"",IF(B1026&lt;&gt;"",IFERROR(INDEX(TAsset,MATCH(B1026,TName,0))&amp;"",E1026&amp;""),E1026&amp;""))</f>
        <v/>
      </c>
      <c r="K1026" s="28">
        <f>IF(AND(A1026="",B1026="",C1026="",F1026=""),"",IF(A1026="","Add a date",IF(A1026&gt;AsOf,"After as-of date: not counted yet",IF(AND(B1026&lt;&gt;"",COUNTIF(TName,B1026)=0),"Task not on Tasks sheet",""))))</f>
        <v/>
      </c>
    </row>
    <row r="1027">
      <c r="A1027" s="6" t="n"/>
      <c r="B1027" s="10" t="n"/>
      <c r="C1027" s="10" t="n"/>
      <c r="D1027" s="10" t="n"/>
      <c r="E1027" s="10" t="n"/>
      <c r="F1027" s="24" t="n"/>
      <c r="G1027" s="10" t="n"/>
      <c r="H1027" s="10" t="n"/>
      <c r="I1027" s="11">
        <f>IF(AND(A1027="",B1027=""),"",IF(B1027&lt;&gt;"",IFERROR(INDEX(TArea,MATCH(B1027,TName,0))&amp;"",D1027&amp;""),D1027&amp;""))</f>
        <v/>
      </c>
      <c r="J1027" s="11">
        <f>IF(AND(A1027="",B1027=""),"",IF(B1027&lt;&gt;"",IFERROR(INDEX(TAsset,MATCH(B1027,TName,0))&amp;"",E1027&amp;""),E1027&amp;""))</f>
        <v/>
      </c>
      <c r="K1027" s="28">
        <f>IF(AND(A1027="",B1027="",C1027="",F1027=""),"",IF(A1027="","Add a date",IF(A1027&gt;AsOf,"After as-of date: not counted yet",IF(AND(B1027&lt;&gt;"",COUNTIF(TName,B1027)=0),"Task not on Tasks sheet",""))))</f>
        <v/>
      </c>
    </row>
    <row r="1028">
      <c r="A1028" s="6" t="n"/>
      <c r="B1028" s="10" t="n"/>
      <c r="C1028" s="10" t="n"/>
      <c r="D1028" s="10" t="n"/>
      <c r="E1028" s="10" t="n"/>
      <c r="F1028" s="24" t="n"/>
      <c r="G1028" s="10" t="n"/>
      <c r="H1028" s="10" t="n"/>
      <c r="I1028" s="11">
        <f>IF(AND(A1028="",B1028=""),"",IF(B1028&lt;&gt;"",IFERROR(INDEX(TArea,MATCH(B1028,TName,0))&amp;"",D1028&amp;""),D1028&amp;""))</f>
        <v/>
      </c>
      <c r="J1028" s="11">
        <f>IF(AND(A1028="",B1028=""),"",IF(B1028&lt;&gt;"",IFERROR(INDEX(TAsset,MATCH(B1028,TName,0))&amp;"",E1028&amp;""),E1028&amp;""))</f>
        <v/>
      </c>
      <c r="K1028" s="28">
        <f>IF(AND(A1028="",B1028="",C1028="",F1028=""),"",IF(A1028="","Add a date",IF(A1028&gt;AsOf,"After as-of date: not counted yet",IF(AND(B1028&lt;&gt;"",COUNTIF(TName,B1028)=0),"Task not on Tasks sheet",""))))</f>
        <v/>
      </c>
    </row>
    <row r="1029">
      <c r="A1029" s="6" t="n"/>
      <c r="B1029" s="10" t="n"/>
      <c r="C1029" s="10" t="n"/>
      <c r="D1029" s="10" t="n"/>
      <c r="E1029" s="10" t="n"/>
      <c r="F1029" s="24" t="n"/>
      <c r="G1029" s="10" t="n"/>
      <c r="H1029" s="10" t="n"/>
      <c r="I1029" s="11">
        <f>IF(AND(A1029="",B1029=""),"",IF(B1029&lt;&gt;"",IFERROR(INDEX(TArea,MATCH(B1029,TName,0))&amp;"",D1029&amp;""),D1029&amp;""))</f>
        <v/>
      </c>
      <c r="J1029" s="11">
        <f>IF(AND(A1029="",B1029=""),"",IF(B1029&lt;&gt;"",IFERROR(INDEX(TAsset,MATCH(B1029,TName,0))&amp;"",E1029&amp;""),E1029&amp;""))</f>
        <v/>
      </c>
      <c r="K1029" s="28">
        <f>IF(AND(A1029="",B1029="",C1029="",F1029=""),"",IF(A1029="","Add a date",IF(A1029&gt;AsOf,"After as-of date: not counted yet",IF(AND(B1029&lt;&gt;"",COUNTIF(TName,B1029)=0),"Task not on Tasks sheet",""))))</f>
        <v/>
      </c>
    </row>
    <row r="1030">
      <c r="A1030" s="6" t="n"/>
      <c r="B1030" s="10" t="n"/>
      <c r="C1030" s="10" t="n"/>
      <c r="D1030" s="10" t="n"/>
      <c r="E1030" s="10" t="n"/>
      <c r="F1030" s="24" t="n"/>
      <c r="G1030" s="10" t="n"/>
      <c r="H1030" s="10" t="n"/>
      <c r="I1030" s="11">
        <f>IF(AND(A1030="",B1030=""),"",IF(B1030&lt;&gt;"",IFERROR(INDEX(TArea,MATCH(B1030,TName,0))&amp;"",D1030&amp;""),D1030&amp;""))</f>
        <v/>
      </c>
      <c r="J1030" s="11">
        <f>IF(AND(A1030="",B1030=""),"",IF(B1030&lt;&gt;"",IFERROR(INDEX(TAsset,MATCH(B1030,TName,0))&amp;"",E1030&amp;""),E1030&amp;""))</f>
        <v/>
      </c>
      <c r="K1030" s="28">
        <f>IF(AND(A1030="",B1030="",C1030="",F1030=""),"",IF(A1030="","Add a date",IF(A1030&gt;AsOf,"After as-of date: not counted yet",IF(AND(B1030&lt;&gt;"",COUNTIF(TName,B1030)=0),"Task not on Tasks sheet",""))))</f>
        <v/>
      </c>
    </row>
    <row r="1031">
      <c r="A1031" s="6" t="n"/>
      <c r="B1031" s="10" t="n"/>
      <c r="C1031" s="10" t="n"/>
      <c r="D1031" s="10" t="n"/>
      <c r="E1031" s="10" t="n"/>
      <c r="F1031" s="24" t="n"/>
      <c r="G1031" s="10" t="n"/>
      <c r="H1031" s="10" t="n"/>
      <c r="I1031" s="11">
        <f>IF(AND(A1031="",B1031=""),"",IF(B1031&lt;&gt;"",IFERROR(INDEX(TArea,MATCH(B1031,TName,0))&amp;"",D1031&amp;""),D1031&amp;""))</f>
        <v/>
      </c>
      <c r="J1031" s="11">
        <f>IF(AND(A1031="",B1031=""),"",IF(B1031&lt;&gt;"",IFERROR(INDEX(TAsset,MATCH(B1031,TName,0))&amp;"",E1031&amp;""),E1031&amp;""))</f>
        <v/>
      </c>
      <c r="K1031" s="28">
        <f>IF(AND(A1031="",B1031="",C1031="",F1031=""),"",IF(A1031="","Add a date",IF(A1031&gt;AsOf,"After as-of date: not counted yet",IF(AND(B1031&lt;&gt;"",COUNTIF(TName,B1031)=0),"Task not on Tasks sheet",""))))</f>
        <v/>
      </c>
    </row>
    <row r="1032">
      <c r="A1032" s="6" t="n"/>
      <c r="B1032" s="10" t="n"/>
      <c r="C1032" s="10" t="n"/>
      <c r="D1032" s="10" t="n"/>
      <c r="E1032" s="10" t="n"/>
      <c r="F1032" s="24" t="n"/>
      <c r="G1032" s="10" t="n"/>
      <c r="H1032" s="10" t="n"/>
      <c r="I1032" s="11">
        <f>IF(AND(A1032="",B1032=""),"",IF(B1032&lt;&gt;"",IFERROR(INDEX(TArea,MATCH(B1032,TName,0))&amp;"",D1032&amp;""),D1032&amp;""))</f>
        <v/>
      </c>
      <c r="J1032" s="11">
        <f>IF(AND(A1032="",B1032=""),"",IF(B1032&lt;&gt;"",IFERROR(INDEX(TAsset,MATCH(B1032,TName,0))&amp;"",E1032&amp;""),E1032&amp;""))</f>
        <v/>
      </c>
      <c r="K1032" s="28">
        <f>IF(AND(A1032="",B1032="",C1032="",F1032=""),"",IF(A1032="","Add a date",IF(A1032&gt;AsOf,"After as-of date: not counted yet",IF(AND(B1032&lt;&gt;"",COUNTIF(TName,B1032)=0),"Task not on Tasks sheet",""))))</f>
        <v/>
      </c>
    </row>
    <row r="1033">
      <c r="A1033" s="6" t="n"/>
      <c r="B1033" s="10" t="n"/>
      <c r="C1033" s="10" t="n"/>
      <c r="D1033" s="10" t="n"/>
      <c r="E1033" s="10" t="n"/>
      <c r="F1033" s="24" t="n"/>
      <c r="G1033" s="10" t="n"/>
      <c r="H1033" s="10" t="n"/>
      <c r="I1033" s="11">
        <f>IF(AND(A1033="",B1033=""),"",IF(B1033&lt;&gt;"",IFERROR(INDEX(TArea,MATCH(B1033,TName,0))&amp;"",D1033&amp;""),D1033&amp;""))</f>
        <v/>
      </c>
      <c r="J1033" s="11">
        <f>IF(AND(A1033="",B1033=""),"",IF(B1033&lt;&gt;"",IFERROR(INDEX(TAsset,MATCH(B1033,TName,0))&amp;"",E1033&amp;""),E1033&amp;""))</f>
        <v/>
      </c>
      <c r="K1033" s="28">
        <f>IF(AND(A1033="",B1033="",C1033="",F1033=""),"",IF(A1033="","Add a date",IF(A1033&gt;AsOf,"After as-of date: not counted yet",IF(AND(B1033&lt;&gt;"",COUNTIF(TName,B1033)=0),"Task not on Tasks sheet",""))))</f>
        <v/>
      </c>
    </row>
    <row r="1034">
      <c r="A1034" s="6" t="n"/>
      <c r="B1034" s="10" t="n"/>
      <c r="C1034" s="10" t="n"/>
      <c r="D1034" s="10" t="n"/>
      <c r="E1034" s="10" t="n"/>
      <c r="F1034" s="24" t="n"/>
      <c r="G1034" s="10" t="n"/>
      <c r="H1034" s="10" t="n"/>
      <c r="I1034" s="11">
        <f>IF(AND(A1034="",B1034=""),"",IF(B1034&lt;&gt;"",IFERROR(INDEX(TArea,MATCH(B1034,TName,0))&amp;"",D1034&amp;""),D1034&amp;""))</f>
        <v/>
      </c>
      <c r="J1034" s="11">
        <f>IF(AND(A1034="",B1034=""),"",IF(B1034&lt;&gt;"",IFERROR(INDEX(TAsset,MATCH(B1034,TName,0))&amp;"",E1034&amp;""),E1034&amp;""))</f>
        <v/>
      </c>
      <c r="K1034" s="28">
        <f>IF(AND(A1034="",B1034="",C1034="",F1034=""),"",IF(A1034="","Add a date",IF(A1034&gt;AsOf,"After as-of date: not counted yet",IF(AND(B1034&lt;&gt;"",COUNTIF(TName,B1034)=0),"Task not on Tasks sheet",""))))</f>
        <v/>
      </c>
    </row>
    <row r="1035">
      <c r="A1035" s="6" t="n"/>
      <c r="B1035" s="10" t="n"/>
      <c r="C1035" s="10" t="n"/>
      <c r="D1035" s="10" t="n"/>
      <c r="E1035" s="10" t="n"/>
      <c r="F1035" s="24" t="n"/>
      <c r="G1035" s="10" t="n"/>
      <c r="H1035" s="10" t="n"/>
      <c r="I1035" s="11">
        <f>IF(AND(A1035="",B1035=""),"",IF(B1035&lt;&gt;"",IFERROR(INDEX(TArea,MATCH(B1035,TName,0))&amp;"",D1035&amp;""),D1035&amp;""))</f>
        <v/>
      </c>
      <c r="J1035" s="11">
        <f>IF(AND(A1035="",B1035=""),"",IF(B1035&lt;&gt;"",IFERROR(INDEX(TAsset,MATCH(B1035,TName,0))&amp;"",E1035&amp;""),E1035&amp;""))</f>
        <v/>
      </c>
      <c r="K1035" s="28">
        <f>IF(AND(A1035="",B1035="",C1035="",F1035=""),"",IF(A1035="","Add a date",IF(A1035&gt;AsOf,"After as-of date: not counted yet",IF(AND(B1035&lt;&gt;"",COUNTIF(TName,B1035)=0),"Task not on Tasks sheet",""))))</f>
        <v/>
      </c>
    </row>
    <row r="1036">
      <c r="A1036" s="6" t="n"/>
      <c r="B1036" s="10" t="n"/>
      <c r="C1036" s="10" t="n"/>
      <c r="D1036" s="10" t="n"/>
      <c r="E1036" s="10" t="n"/>
      <c r="F1036" s="24" t="n"/>
      <c r="G1036" s="10" t="n"/>
      <c r="H1036" s="10" t="n"/>
      <c r="I1036" s="11">
        <f>IF(AND(A1036="",B1036=""),"",IF(B1036&lt;&gt;"",IFERROR(INDEX(TArea,MATCH(B1036,TName,0))&amp;"",D1036&amp;""),D1036&amp;""))</f>
        <v/>
      </c>
      <c r="J1036" s="11">
        <f>IF(AND(A1036="",B1036=""),"",IF(B1036&lt;&gt;"",IFERROR(INDEX(TAsset,MATCH(B1036,TName,0))&amp;"",E1036&amp;""),E1036&amp;""))</f>
        <v/>
      </c>
      <c r="K1036" s="28">
        <f>IF(AND(A1036="",B1036="",C1036="",F1036=""),"",IF(A1036="","Add a date",IF(A1036&gt;AsOf,"After as-of date: not counted yet",IF(AND(B1036&lt;&gt;"",COUNTIF(TName,B1036)=0),"Task not on Tasks sheet",""))))</f>
        <v/>
      </c>
    </row>
    <row r="1037">
      <c r="A1037" s="6" t="n"/>
      <c r="B1037" s="10" t="n"/>
      <c r="C1037" s="10" t="n"/>
      <c r="D1037" s="10" t="n"/>
      <c r="E1037" s="10" t="n"/>
      <c r="F1037" s="24" t="n"/>
      <c r="G1037" s="10" t="n"/>
      <c r="H1037" s="10" t="n"/>
      <c r="I1037" s="11">
        <f>IF(AND(A1037="",B1037=""),"",IF(B1037&lt;&gt;"",IFERROR(INDEX(TArea,MATCH(B1037,TName,0))&amp;"",D1037&amp;""),D1037&amp;""))</f>
        <v/>
      </c>
      <c r="J1037" s="11">
        <f>IF(AND(A1037="",B1037=""),"",IF(B1037&lt;&gt;"",IFERROR(INDEX(TAsset,MATCH(B1037,TName,0))&amp;"",E1037&amp;""),E1037&amp;""))</f>
        <v/>
      </c>
      <c r="K1037" s="28">
        <f>IF(AND(A1037="",B1037="",C1037="",F1037=""),"",IF(A1037="","Add a date",IF(A1037&gt;AsOf,"After as-of date: not counted yet",IF(AND(B1037&lt;&gt;"",COUNTIF(TName,B1037)=0),"Task not on Tasks sheet",""))))</f>
        <v/>
      </c>
    </row>
    <row r="1038">
      <c r="A1038" s="6" t="n"/>
      <c r="B1038" s="10" t="n"/>
      <c r="C1038" s="10" t="n"/>
      <c r="D1038" s="10" t="n"/>
      <c r="E1038" s="10" t="n"/>
      <c r="F1038" s="24" t="n"/>
      <c r="G1038" s="10" t="n"/>
      <c r="H1038" s="10" t="n"/>
      <c r="I1038" s="11">
        <f>IF(AND(A1038="",B1038=""),"",IF(B1038&lt;&gt;"",IFERROR(INDEX(TArea,MATCH(B1038,TName,0))&amp;"",D1038&amp;""),D1038&amp;""))</f>
        <v/>
      </c>
      <c r="J1038" s="11">
        <f>IF(AND(A1038="",B1038=""),"",IF(B1038&lt;&gt;"",IFERROR(INDEX(TAsset,MATCH(B1038,TName,0))&amp;"",E1038&amp;""),E1038&amp;""))</f>
        <v/>
      </c>
      <c r="K1038" s="28">
        <f>IF(AND(A1038="",B1038="",C1038="",F1038=""),"",IF(A1038="","Add a date",IF(A1038&gt;AsOf,"After as-of date: not counted yet",IF(AND(B1038&lt;&gt;"",COUNTIF(TName,B1038)=0),"Task not on Tasks sheet",""))))</f>
        <v/>
      </c>
    </row>
    <row r="1039">
      <c r="A1039" s="6" t="n"/>
      <c r="B1039" s="10" t="n"/>
      <c r="C1039" s="10" t="n"/>
      <c r="D1039" s="10" t="n"/>
      <c r="E1039" s="10" t="n"/>
      <c r="F1039" s="24" t="n"/>
      <c r="G1039" s="10" t="n"/>
      <c r="H1039" s="10" t="n"/>
      <c r="I1039" s="11">
        <f>IF(AND(A1039="",B1039=""),"",IF(B1039&lt;&gt;"",IFERROR(INDEX(TArea,MATCH(B1039,TName,0))&amp;"",D1039&amp;""),D1039&amp;""))</f>
        <v/>
      </c>
      <c r="J1039" s="11">
        <f>IF(AND(A1039="",B1039=""),"",IF(B1039&lt;&gt;"",IFERROR(INDEX(TAsset,MATCH(B1039,TName,0))&amp;"",E1039&amp;""),E1039&amp;""))</f>
        <v/>
      </c>
      <c r="K1039" s="28">
        <f>IF(AND(A1039="",B1039="",C1039="",F1039=""),"",IF(A1039="","Add a date",IF(A1039&gt;AsOf,"After as-of date: not counted yet",IF(AND(B1039&lt;&gt;"",COUNTIF(TName,B1039)=0),"Task not on Tasks sheet",""))))</f>
        <v/>
      </c>
    </row>
    <row r="1040">
      <c r="A1040" s="6" t="n"/>
      <c r="B1040" s="10" t="n"/>
      <c r="C1040" s="10" t="n"/>
      <c r="D1040" s="10" t="n"/>
      <c r="E1040" s="10" t="n"/>
      <c r="F1040" s="24" t="n"/>
      <c r="G1040" s="10" t="n"/>
      <c r="H1040" s="10" t="n"/>
      <c r="I1040" s="11">
        <f>IF(AND(A1040="",B1040=""),"",IF(B1040&lt;&gt;"",IFERROR(INDEX(TArea,MATCH(B1040,TName,0))&amp;"",D1040&amp;""),D1040&amp;""))</f>
        <v/>
      </c>
      <c r="J1040" s="11">
        <f>IF(AND(A1040="",B1040=""),"",IF(B1040&lt;&gt;"",IFERROR(INDEX(TAsset,MATCH(B1040,TName,0))&amp;"",E1040&amp;""),E1040&amp;""))</f>
        <v/>
      </c>
      <c r="K1040" s="28">
        <f>IF(AND(A1040="",B1040="",C1040="",F1040=""),"",IF(A1040="","Add a date",IF(A1040&gt;AsOf,"After as-of date: not counted yet",IF(AND(B1040&lt;&gt;"",COUNTIF(TName,B1040)=0),"Task not on Tasks sheet",""))))</f>
        <v/>
      </c>
    </row>
    <row r="1041">
      <c r="A1041" s="6" t="n"/>
      <c r="B1041" s="10" t="n"/>
      <c r="C1041" s="10" t="n"/>
      <c r="D1041" s="10" t="n"/>
      <c r="E1041" s="10" t="n"/>
      <c r="F1041" s="24" t="n"/>
      <c r="G1041" s="10" t="n"/>
      <c r="H1041" s="10" t="n"/>
      <c r="I1041" s="11">
        <f>IF(AND(A1041="",B1041=""),"",IF(B1041&lt;&gt;"",IFERROR(INDEX(TArea,MATCH(B1041,TName,0))&amp;"",D1041&amp;""),D1041&amp;""))</f>
        <v/>
      </c>
      <c r="J1041" s="11">
        <f>IF(AND(A1041="",B1041=""),"",IF(B1041&lt;&gt;"",IFERROR(INDEX(TAsset,MATCH(B1041,TName,0))&amp;"",E1041&amp;""),E1041&amp;""))</f>
        <v/>
      </c>
      <c r="K1041" s="28">
        <f>IF(AND(A1041="",B1041="",C1041="",F1041=""),"",IF(A1041="","Add a date",IF(A1041&gt;AsOf,"After as-of date: not counted yet",IF(AND(B1041&lt;&gt;"",COUNTIF(TName,B1041)=0),"Task not on Tasks sheet",""))))</f>
        <v/>
      </c>
    </row>
    <row r="1042">
      <c r="A1042" s="6" t="n"/>
      <c r="B1042" s="10" t="n"/>
      <c r="C1042" s="10" t="n"/>
      <c r="D1042" s="10" t="n"/>
      <c r="E1042" s="10" t="n"/>
      <c r="F1042" s="24" t="n"/>
      <c r="G1042" s="10" t="n"/>
      <c r="H1042" s="10" t="n"/>
      <c r="I1042" s="11">
        <f>IF(AND(A1042="",B1042=""),"",IF(B1042&lt;&gt;"",IFERROR(INDEX(TArea,MATCH(B1042,TName,0))&amp;"",D1042&amp;""),D1042&amp;""))</f>
        <v/>
      </c>
      <c r="J1042" s="11">
        <f>IF(AND(A1042="",B1042=""),"",IF(B1042&lt;&gt;"",IFERROR(INDEX(TAsset,MATCH(B1042,TName,0))&amp;"",E1042&amp;""),E1042&amp;""))</f>
        <v/>
      </c>
      <c r="K1042" s="28">
        <f>IF(AND(A1042="",B1042="",C1042="",F1042=""),"",IF(A1042="","Add a date",IF(A1042&gt;AsOf,"After as-of date: not counted yet",IF(AND(B1042&lt;&gt;"",COUNTIF(TName,B1042)=0),"Task not on Tasks sheet",""))))</f>
        <v/>
      </c>
    </row>
    <row r="1043">
      <c r="A1043" s="6" t="n"/>
      <c r="B1043" s="10" t="n"/>
      <c r="C1043" s="10" t="n"/>
      <c r="D1043" s="10" t="n"/>
      <c r="E1043" s="10" t="n"/>
      <c r="F1043" s="24" t="n"/>
      <c r="G1043" s="10" t="n"/>
      <c r="H1043" s="10" t="n"/>
      <c r="I1043" s="11">
        <f>IF(AND(A1043="",B1043=""),"",IF(B1043&lt;&gt;"",IFERROR(INDEX(TArea,MATCH(B1043,TName,0))&amp;"",D1043&amp;""),D1043&amp;""))</f>
        <v/>
      </c>
      <c r="J1043" s="11">
        <f>IF(AND(A1043="",B1043=""),"",IF(B1043&lt;&gt;"",IFERROR(INDEX(TAsset,MATCH(B1043,TName,0))&amp;"",E1043&amp;""),E1043&amp;""))</f>
        <v/>
      </c>
      <c r="K1043" s="28">
        <f>IF(AND(A1043="",B1043="",C1043="",F1043=""),"",IF(A1043="","Add a date",IF(A1043&gt;AsOf,"After as-of date: not counted yet",IF(AND(B1043&lt;&gt;"",COUNTIF(TName,B1043)=0),"Task not on Tasks sheet",""))))</f>
        <v/>
      </c>
    </row>
    <row r="1044">
      <c r="A1044" s="6" t="n"/>
      <c r="B1044" s="10" t="n"/>
      <c r="C1044" s="10" t="n"/>
      <c r="D1044" s="10" t="n"/>
      <c r="E1044" s="10" t="n"/>
      <c r="F1044" s="24" t="n"/>
      <c r="G1044" s="10" t="n"/>
      <c r="H1044" s="10" t="n"/>
      <c r="I1044" s="11">
        <f>IF(AND(A1044="",B1044=""),"",IF(B1044&lt;&gt;"",IFERROR(INDEX(TArea,MATCH(B1044,TName,0))&amp;"",D1044&amp;""),D1044&amp;""))</f>
        <v/>
      </c>
      <c r="J1044" s="11">
        <f>IF(AND(A1044="",B1044=""),"",IF(B1044&lt;&gt;"",IFERROR(INDEX(TAsset,MATCH(B1044,TName,0))&amp;"",E1044&amp;""),E1044&amp;""))</f>
        <v/>
      </c>
      <c r="K1044" s="28">
        <f>IF(AND(A1044="",B1044="",C1044="",F1044=""),"",IF(A1044="","Add a date",IF(A1044&gt;AsOf,"After as-of date: not counted yet",IF(AND(B1044&lt;&gt;"",COUNTIF(TName,B1044)=0),"Task not on Tasks sheet",""))))</f>
        <v/>
      </c>
    </row>
    <row r="1045">
      <c r="A1045" s="6" t="n"/>
      <c r="B1045" s="10" t="n"/>
      <c r="C1045" s="10" t="n"/>
      <c r="D1045" s="10" t="n"/>
      <c r="E1045" s="10" t="n"/>
      <c r="F1045" s="24" t="n"/>
      <c r="G1045" s="10" t="n"/>
      <c r="H1045" s="10" t="n"/>
      <c r="I1045" s="11">
        <f>IF(AND(A1045="",B1045=""),"",IF(B1045&lt;&gt;"",IFERROR(INDEX(TArea,MATCH(B1045,TName,0))&amp;"",D1045&amp;""),D1045&amp;""))</f>
        <v/>
      </c>
      <c r="J1045" s="11">
        <f>IF(AND(A1045="",B1045=""),"",IF(B1045&lt;&gt;"",IFERROR(INDEX(TAsset,MATCH(B1045,TName,0))&amp;"",E1045&amp;""),E1045&amp;""))</f>
        <v/>
      </c>
      <c r="K1045" s="28">
        <f>IF(AND(A1045="",B1045="",C1045="",F1045=""),"",IF(A1045="","Add a date",IF(A1045&gt;AsOf,"After as-of date: not counted yet",IF(AND(B1045&lt;&gt;"",COUNTIF(TName,B1045)=0),"Task not on Tasks sheet",""))))</f>
        <v/>
      </c>
    </row>
    <row r="1046">
      <c r="A1046" s="6" t="n"/>
      <c r="B1046" s="10" t="n"/>
      <c r="C1046" s="10" t="n"/>
      <c r="D1046" s="10" t="n"/>
      <c r="E1046" s="10" t="n"/>
      <c r="F1046" s="24" t="n"/>
      <c r="G1046" s="10" t="n"/>
      <c r="H1046" s="10" t="n"/>
      <c r="I1046" s="11">
        <f>IF(AND(A1046="",B1046=""),"",IF(B1046&lt;&gt;"",IFERROR(INDEX(TArea,MATCH(B1046,TName,0))&amp;"",D1046&amp;""),D1046&amp;""))</f>
        <v/>
      </c>
      <c r="J1046" s="11">
        <f>IF(AND(A1046="",B1046=""),"",IF(B1046&lt;&gt;"",IFERROR(INDEX(TAsset,MATCH(B1046,TName,0))&amp;"",E1046&amp;""),E1046&amp;""))</f>
        <v/>
      </c>
      <c r="K1046" s="28">
        <f>IF(AND(A1046="",B1046="",C1046="",F1046=""),"",IF(A1046="","Add a date",IF(A1046&gt;AsOf,"After as-of date: not counted yet",IF(AND(B1046&lt;&gt;"",COUNTIF(TName,B1046)=0),"Task not on Tasks sheet",""))))</f>
        <v/>
      </c>
    </row>
    <row r="1047">
      <c r="A1047" s="6" t="n"/>
      <c r="B1047" s="10" t="n"/>
      <c r="C1047" s="10" t="n"/>
      <c r="D1047" s="10" t="n"/>
      <c r="E1047" s="10" t="n"/>
      <c r="F1047" s="24" t="n"/>
      <c r="G1047" s="10" t="n"/>
      <c r="H1047" s="10" t="n"/>
      <c r="I1047" s="11">
        <f>IF(AND(A1047="",B1047=""),"",IF(B1047&lt;&gt;"",IFERROR(INDEX(TArea,MATCH(B1047,TName,0))&amp;"",D1047&amp;""),D1047&amp;""))</f>
        <v/>
      </c>
      <c r="J1047" s="11">
        <f>IF(AND(A1047="",B1047=""),"",IF(B1047&lt;&gt;"",IFERROR(INDEX(TAsset,MATCH(B1047,TName,0))&amp;"",E1047&amp;""),E1047&amp;""))</f>
        <v/>
      </c>
      <c r="K1047" s="28">
        <f>IF(AND(A1047="",B1047="",C1047="",F1047=""),"",IF(A1047="","Add a date",IF(A1047&gt;AsOf,"After as-of date: not counted yet",IF(AND(B1047&lt;&gt;"",COUNTIF(TName,B1047)=0),"Task not on Tasks sheet",""))))</f>
        <v/>
      </c>
    </row>
    <row r="1048">
      <c r="A1048" s="6" t="n"/>
      <c r="B1048" s="10" t="n"/>
      <c r="C1048" s="10" t="n"/>
      <c r="D1048" s="10" t="n"/>
      <c r="E1048" s="10" t="n"/>
      <c r="F1048" s="24" t="n"/>
      <c r="G1048" s="10" t="n"/>
      <c r="H1048" s="10" t="n"/>
      <c r="I1048" s="11">
        <f>IF(AND(A1048="",B1048=""),"",IF(B1048&lt;&gt;"",IFERROR(INDEX(TArea,MATCH(B1048,TName,0))&amp;"",D1048&amp;""),D1048&amp;""))</f>
        <v/>
      </c>
      <c r="J1048" s="11">
        <f>IF(AND(A1048="",B1048=""),"",IF(B1048&lt;&gt;"",IFERROR(INDEX(TAsset,MATCH(B1048,TName,0))&amp;"",E1048&amp;""),E1048&amp;""))</f>
        <v/>
      </c>
      <c r="K1048" s="28">
        <f>IF(AND(A1048="",B1048="",C1048="",F1048=""),"",IF(A1048="","Add a date",IF(A1048&gt;AsOf,"After as-of date: not counted yet",IF(AND(B1048&lt;&gt;"",COUNTIF(TName,B1048)=0),"Task not on Tasks sheet",""))))</f>
        <v/>
      </c>
    </row>
    <row r="1049">
      <c r="A1049" s="6" t="n"/>
      <c r="B1049" s="10" t="n"/>
      <c r="C1049" s="10" t="n"/>
      <c r="D1049" s="10" t="n"/>
      <c r="E1049" s="10" t="n"/>
      <c r="F1049" s="24" t="n"/>
      <c r="G1049" s="10" t="n"/>
      <c r="H1049" s="10" t="n"/>
      <c r="I1049" s="11">
        <f>IF(AND(A1049="",B1049=""),"",IF(B1049&lt;&gt;"",IFERROR(INDEX(TArea,MATCH(B1049,TName,0))&amp;"",D1049&amp;""),D1049&amp;""))</f>
        <v/>
      </c>
      <c r="J1049" s="11">
        <f>IF(AND(A1049="",B1049=""),"",IF(B1049&lt;&gt;"",IFERROR(INDEX(TAsset,MATCH(B1049,TName,0))&amp;"",E1049&amp;""),E1049&amp;""))</f>
        <v/>
      </c>
      <c r="K1049" s="28">
        <f>IF(AND(A1049="",B1049="",C1049="",F1049=""),"",IF(A1049="","Add a date",IF(A1049&gt;AsOf,"After as-of date: not counted yet",IF(AND(B1049&lt;&gt;"",COUNTIF(TName,B1049)=0),"Task not on Tasks sheet",""))))</f>
        <v/>
      </c>
    </row>
    <row r="1050">
      <c r="A1050" s="6" t="n"/>
      <c r="B1050" s="10" t="n"/>
      <c r="C1050" s="10" t="n"/>
      <c r="D1050" s="10" t="n"/>
      <c r="E1050" s="10" t="n"/>
      <c r="F1050" s="24" t="n"/>
      <c r="G1050" s="10" t="n"/>
      <c r="H1050" s="10" t="n"/>
      <c r="I1050" s="11">
        <f>IF(AND(A1050="",B1050=""),"",IF(B1050&lt;&gt;"",IFERROR(INDEX(TArea,MATCH(B1050,TName,0))&amp;"",D1050&amp;""),D1050&amp;""))</f>
        <v/>
      </c>
      <c r="J1050" s="11">
        <f>IF(AND(A1050="",B1050=""),"",IF(B1050&lt;&gt;"",IFERROR(INDEX(TAsset,MATCH(B1050,TName,0))&amp;"",E1050&amp;""),E1050&amp;""))</f>
        <v/>
      </c>
      <c r="K1050" s="28">
        <f>IF(AND(A1050="",B1050="",C1050="",F1050=""),"",IF(A1050="","Add a date",IF(A1050&gt;AsOf,"After as-of date: not counted yet",IF(AND(B1050&lt;&gt;"",COUNTIF(TName,B1050)=0),"Task not on Tasks sheet",""))))</f>
        <v/>
      </c>
    </row>
    <row r="1051">
      <c r="A1051" s="6" t="n"/>
      <c r="B1051" s="10" t="n"/>
      <c r="C1051" s="10" t="n"/>
      <c r="D1051" s="10" t="n"/>
      <c r="E1051" s="10" t="n"/>
      <c r="F1051" s="24" t="n"/>
      <c r="G1051" s="10" t="n"/>
      <c r="H1051" s="10" t="n"/>
      <c r="I1051" s="11">
        <f>IF(AND(A1051="",B1051=""),"",IF(B1051&lt;&gt;"",IFERROR(INDEX(TArea,MATCH(B1051,TName,0))&amp;"",D1051&amp;""),D1051&amp;""))</f>
        <v/>
      </c>
      <c r="J1051" s="11">
        <f>IF(AND(A1051="",B1051=""),"",IF(B1051&lt;&gt;"",IFERROR(INDEX(TAsset,MATCH(B1051,TName,0))&amp;"",E1051&amp;""),E1051&amp;""))</f>
        <v/>
      </c>
      <c r="K1051" s="28">
        <f>IF(AND(A1051="",B1051="",C1051="",F1051=""),"",IF(A1051="","Add a date",IF(A1051&gt;AsOf,"After as-of date: not counted yet",IF(AND(B1051&lt;&gt;"",COUNTIF(TName,B1051)=0),"Task not on Tasks sheet",""))))</f>
        <v/>
      </c>
    </row>
    <row r="1052">
      <c r="A1052" s="6" t="n"/>
      <c r="B1052" s="10" t="n"/>
      <c r="C1052" s="10" t="n"/>
      <c r="D1052" s="10" t="n"/>
      <c r="E1052" s="10" t="n"/>
      <c r="F1052" s="24" t="n"/>
      <c r="G1052" s="10" t="n"/>
      <c r="H1052" s="10" t="n"/>
      <c r="I1052" s="11">
        <f>IF(AND(A1052="",B1052=""),"",IF(B1052&lt;&gt;"",IFERROR(INDEX(TArea,MATCH(B1052,TName,0))&amp;"",D1052&amp;""),D1052&amp;""))</f>
        <v/>
      </c>
      <c r="J1052" s="11">
        <f>IF(AND(A1052="",B1052=""),"",IF(B1052&lt;&gt;"",IFERROR(INDEX(TAsset,MATCH(B1052,TName,0))&amp;"",E1052&amp;""),E1052&amp;""))</f>
        <v/>
      </c>
      <c r="K1052" s="28">
        <f>IF(AND(A1052="",B1052="",C1052="",F1052=""),"",IF(A1052="","Add a date",IF(A1052&gt;AsOf,"After as-of date: not counted yet",IF(AND(B1052&lt;&gt;"",COUNTIF(TName,B1052)=0),"Task not on Tasks sheet",""))))</f>
        <v/>
      </c>
    </row>
    <row r="1053">
      <c r="A1053" s="6" t="n"/>
      <c r="B1053" s="10" t="n"/>
      <c r="C1053" s="10" t="n"/>
      <c r="D1053" s="10" t="n"/>
      <c r="E1053" s="10" t="n"/>
      <c r="F1053" s="24" t="n"/>
      <c r="G1053" s="10" t="n"/>
      <c r="H1053" s="10" t="n"/>
      <c r="I1053" s="11">
        <f>IF(AND(A1053="",B1053=""),"",IF(B1053&lt;&gt;"",IFERROR(INDEX(TArea,MATCH(B1053,TName,0))&amp;"",D1053&amp;""),D1053&amp;""))</f>
        <v/>
      </c>
      <c r="J1053" s="11">
        <f>IF(AND(A1053="",B1053=""),"",IF(B1053&lt;&gt;"",IFERROR(INDEX(TAsset,MATCH(B1053,TName,0))&amp;"",E1053&amp;""),E1053&amp;""))</f>
        <v/>
      </c>
      <c r="K1053" s="28">
        <f>IF(AND(A1053="",B1053="",C1053="",F1053=""),"",IF(A1053="","Add a date",IF(A1053&gt;AsOf,"After as-of date: not counted yet",IF(AND(B1053&lt;&gt;"",COUNTIF(TName,B1053)=0),"Task not on Tasks sheet",""))))</f>
        <v/>
      </c>
    </row>
    <row r="1054">
      <c r="A1054" s="6" t="n"/>
      <c r="B1054" s="10" t="n"/>
      <c r="C1054" s="10" t="n"/>
      <c r="D1054" s="10" t="n"/>
      <c r="E1054" s="10" t="n"/>
      <c r="F1054" s="24" t="n"/>
      <c r="G1054" s="10" t="n"/>
      <c r="H1054" s="10" t="n"/>
      <c r="I1054" s="11">
        <f>IF(AND(A1054="",B1054=""),"",IF(B1054&lt;&gt;"",IFERROR(INDEX(TArea,MATCH(B1054,TName,0))&amp;"",D1054&amp;""),D1054&amp;""))</f>
        <v/>
      </c>
      <c r="J1054" s="11">
        <f>IF(AND(A1054="",B1054=""),"",IF(B1054&lt;&gt;"",IFERROR(INDEX(TAsset,MATCH(B1054,TName,0))&amp;"",E1054&amp;""),E1054&amp;""))</f>
        <v/>
      </c>
      <c r="K1054" s="28">
        <f>IF(AND(A1054="",B1054="",C1054="",F1054=""),"",IF(A1054="","Add a date",IF(A1054&gt;AsOf,"After as-of date: not counted yet",IF(AND(B1054&lt;&gt;"",COUNTIF(TName,B1054)=0),"Task not on Tasks sheet",""))))</f>
        <v/>
      </c>
    </row>
    <row r="1055">
      <c r="A1055" s="6" t="n"/>
      <c r="B1055" s="10" t="n"/>
      <c r="C1055" s="10" t="n"/>
      <c r="D1055" s="10" t="n"/>
      <c r="E1055" s="10" t="n"/>
      <c r="F1055" s="24" t="n"/>
      <c r="G1055" s="10" t="n"/>
      <c r="H1055" s="10" t="n"/>
      <c r="I1055" s="11">
        <f>IF(AND(A1055="",B1055=""),"",IF(B1055&lt;&gt;"",IFERROR(INDEX(TArea,MATCH(B1055,TName,0))&amp;"",D1055&amp;""),D1055&amp;""))</f>
        <v/>
      </c>
      <c r="J1055" s="11">
        <f>IF(AND(A1055="",B1055=""),"",IF(B1055&lt;&gt;"",IFERROR(INDEX(TAsset,MATCH(B1055,TName,0))&amp;"",E1055&amp;""),E1055&amp;""))</f>
        <v/>
      </c>
      <c r="K1055" s="28">
        <f>IF(AND(A1055="",B1055="",C1055="",F1055=""),"",IF(A1055="","Add a date",IF(A1055&gt;AsOf,"After as-of date: not counted yet",IF(AND(B1055&lt;&gt;"",COUNTIF(TName,B1055)=0),"Task not on Tasks sheet",""))))</f>
        <v/>
      </c>
    </row>
    <row r="1056">
      <c r="A1056" s="6" t="n"/>
      <c r="B1056" s="10" t="n"/>
      <c r="C1056" s="10" t="n"/>
      <c r="D1056" s="10" t="n"/>
      <c r="E1056" s="10" t="n"/>
      <c r="F1056" s="24" t="n"/>
      <c r="G1056" s="10" t="n"/>
      <c r="H1056" s="10" t="n"/>
      <c r="I1056" s="11">
        <f>IF(AND(A1056="",B1056=""),"",IF(B1056&lt;&gt;"",IFERROR(INDEX(TArea,MATCH(B1056,TName,0))&amp;"",D1056&amp;""),D1056&amp;""))</f>
        <v/>
      </c>
      <c r="J1056" s="11">
        <f>IF(AND(A1056="",B1056=""),"",IF(B1056&lt;&gt;"",IFERROR(INDEX(TAsset,MATCH(B1056,TName,0))&amp;"",E1056&amp;""),E1056&amp;""))</f>
        <v/>
      </c>
      <c r="K1056" s="28">
        <f>IF(AND(A1056="",B1056="",C1056="",F1056=""),"",IF(A1056="","Add a date",IF(A1056&gt;AsOf,"After as-of date: not counted yet",IF(AND(B1056&lt;&gt;"",COUNTIF(TName,B1056)=0),"Task not on Tasks sheet",""))))</f>
        <v/>
      </c>
    </row>
    <row r="1057">
      <c r="A1057" s="6" t="n"/>
      <c r="B1057" s="10" t="n"/>
      <c r="C1057" s="10" t="n"/>
      <c r="D1057" s="10" t="n"/>
      <c r="E1057" s="10" t="n"/>
      <c r="F1057" s="24" t="n"/>
      <c r="G1057" s="10" t="n"/>
      <c r="H1057" s="10" t="n"/>
      <c r="I1057" s="11">
        <f>IF(AND(A1057="",B1057=""),"",IF(B1057&lt;&gt;"",IFERROR(INDEX(TArea,MATCH(B1057,TName,0))&amp;"",D1057&amp;""),D1057&amp;""))</f>
        <v/>
      </c>
      <c r="J1057" s="11">
        <f>IF(AND(A1057="",B1057=""),"",IF(B1057&lt;&gt;"",IFERROR(INDEX(TAsset,MATCH(B1057,TName,0))&amp;"",E1057&amp;""),E1057&amp;""))</f>
        <v/>
      </c>
      <c r="K1057" s="28">
        <f>IF(AND(A1057="",B1057="",C1057="",F1057=""),"",IF(A1057="","Add a date",IF(A1057&gt;AsOf,"After as-of date: not counted yet",IF(AND(B1057&lt;&gt;"",COUNTIF(TName,B1057)=0),"Task not on Tasks sheet",""))))</f>
        <v/>
      </c>
    </row>
    <row r="1058">
      <c r="A1058" s="6" t="n"/>
      <c r="B1058" s="10" t="n"/>
      <c r="C1058" s="10" t="n"/>
      <c r="D1058" s="10" t="n"/>
      <c r="E1058" s="10" t="n"/>
      <c r="F1058" s="24" t="n"/>
      <c r="G1058" s="10" t="n"/>
      <c r="H1058" s="10" t="n"/>
      <c r="I1058" s="11">
        <f>IF(AND(A1058="",B1058=""),"",IF(B1058&lt;&gt;"",IFERROR(INDEX(TArea,MATCH(B1058,TName,0))&amp;"",D1058&amp;""),D1058&amp;""))</f>
        <v/>
      </c>
      <c r="J1058" s="11">
        <f>IF(AND(A1058="",B1058=""),"",IF(B1058&lt;&gt;"",IFERROR(INDEX(TAsset,MATCH(B1058,TName,0))&amp;"",E1058&amp;""),E1058&amp;""))</f>
        <v/>
      </c>
      <c r="K1058" s="28">
        <f>IF(AND(A1058="",B1058="",C1058="",F1058=""),"",IF(A1058="","Add a date",IF(A1058&gt;AsOf,"After as-of date: not counted yet",IF(AND(B1058&lt;&gt;"",COUNTIF(TName,B1058)=0),"Task not on Tasks sheet",""))))</f>
        <v/>
      </c>
    </row>
    <row r="1059">
      <c r="A1059" s="6" t="n"/>
      <c r="B1059" s="10" t="n"/>
      <c r="C1059" s="10" t="n"/>
      <c r="D1059" s="10" t="n"/>
      <c r="E1059" s="10" t="n"/>
      <c r="F1059" s="24" t="n"/>
      <c r="G1059" s="10" t="n"/>
      <c r="H1059" s="10" t="n"/>
      <c r="I1059" s="11">
        <f>IF(AND(A1059="",B1059=""),"",IF(B1059&lt;&gt;"",IFERROR(INDEX(TArea,MATCH(B1059,TName,0))&amp;"",D1059&amp;""),D1059&amp;""))</f>
        <v/>
      </c>
      <c r="J1059" s="11">
        <f>IF(AND(A1059="",B1059=""),"",IF(B1059&lt;&gt;"",IFERROR(INDEX(TAsset,MATCH(B1059,TName,0))&amp;"",E1059&amp;""),E1059&amp;""))</f>
        <v/>
      </c>
      <c r="K1059" s="28">
        <f>IF(AND(A1059="",B1059="",C1059="",F1059=""),"",IF(A1059="","Add a date",IF(A1059&gt;AsOf,"After as-of date: not counted yet",IF(AND(B1059&lt;&gt;"",COUNTIF(TName,B1059)=0),"Task not on Tasks sheet",""))))</f>
        <v/>
      </c>
    </row>
    <row r="1060">
      <c r="A1060" s="6" t="n"/>
      <c r="B1060" s="10" t="n"/>
      <c r="C1060" s="10" t="n"/>
      <c r="D1060" s="10" t="n"/>
      <c r="E1060" s="10" t="n"/>
      <c r="F1060" s="24" t="n"/>
      <c r="G1060" s="10" t="n"/>
      <c r="H1060" s="10" t="n"/>
      <c r="I1060" s="11">
        <f>IF(AND(A1060="",B1060=""),"",IF(B1060&lt;&gt;"",IFERROR(INDEX(TArea,MATCH(B1060,TName,0))&amp;"",D1060&amp;""),D1060&amp;""))</f>
        <v/>
      </c>
      <c r="J1060" s="11">
        <f>IF(AND(A1060="",B1060=""),"",IF(B1060&lt;&gt;"",IFERROR(INDEX(TAsset,MATCH(B1060,TName,0))&amp;"",E1060&amp;""),E1060&amp;""))</f>
        <v/>
      </c>
      <c r="K1060" s="28">
        <f>IF(AND(A1060="",B1060="",C1060="",F1060=""),"",IF(A1060="","Add a date",IF(A1060&gt;AsOf,"After as-of date: not counted yet",IF(AND(B1060&lt;&gt;"",COUNTIF(TName,B1060)=0),"Task not on Tasks sheet",""))))</f>
        <v/>
      </c>
    </row>
    <row r="1061">
      <c r="A1061" s="6" t="n"/>
      <c r="B1061" s="10" t="n"/>
      <c r="C1061" s="10" t="n"/>
      <c r="D1061" s="10" t="n"/>
      <c r="E1061" s="10" t="n"/>
      <c r="F1061" s="24" t="n"/>
      <c r="G1061" s="10" t="n"/>
      <c r="H1061" s="10" t="n"/>
      <c r="I1061" s="11">
        <f>IF(AND(A1061="",B1061=""),"",IF(B1061&lt;&gt;"",IFERROR(INDEX(TArea,MATCH(B1061,TName,0))&amp;"",D1061&amp;""),D1061&amp;""))</f>
        <v/>
      </c>
      <c r="J1061" s="11">
        <f>IF(AND(A1061="",B1061=""),"",IF(B1061&lt;&gt;"",IFERROR(INDEX(TAsset,MATCH(B1061,TName,0))&amp;"",E1061&amp;""),E1061&amp;""))</f>
        <v/>
      </c>
      <c r="K1061" s="28">
        <f>IF(AND(A1061="",B1061="",C1061="",F1061=""),"",IF(A1061="","Add a date",IF(A1061&gt;AsOf,"After as-of date: not counted yet",IF(AND(B1061&lt;&gt;"",COUNTIF(TName,B1061)=0),"Task not on Tasks sheet",""))))</f>
        <v/>
      </c>
    </row>
    <row r="1062">
      <c r="A1062" s="6" t="n"/>
      <c r="B1062" s="10" t="n"/>
      <c r="C1062" s="10" t="n"/>
      <c r="D1062" s="10" t="n"/>
      <c r="E1062" s="10" t="n"/>
      <c r="F1062" s="24" t="n"/>
      <c r="G1062" s="10" t="n"/>
      <c r="H1062" s="10" t="n"/>
      <c r="I1062" s="11">
        <f>IF(AND(A1062="",B1062=""),"",IF(B1062&lt;&gt;"",IFERROR(INDEX(TArea,MATCH(B1062,TName,0))&amp;"",D1062&amp;""),D1062&amp;""))</f>
        <v/>
      </c>
      <c r="J1062" s="11">
        <f>IF(AND(A1062="",B1062=""),"",IF(B1062&lt;&gt;"",IFERROR(INDEX(TAsset,MATCH(B1062,TName,0))&amp;"",E1062&amp;""),E1062&amp;""))</f>
        <v/>
      </c>
      <c r="K1062" s="28">
        <f>IF(AND(A1062="",B1062="",C1062="",F1062=""),"",IF(A1062="","Add a date",IF(A1062&gt;AsOf,"After as-of date: not counted yet",IF(AND(B1062&lt;&gt;"",COUNTIF(TName,B1062)=0),"Task not on Tasks sheet",""))))</f>
        <v/>
      </c>
    </row>
    <row r="1063">
      <c r="A1063" s="6" t="n"/>
      <c r="B1063" s="10" t="n"/>
      <c r="C1063" s="10" t="n"/>
      <c r="D1063" s="10" t="n"/>
      <c r="E1063" s="10" t="n"/>
      <c r="F1063" s="24" t="n"/>
      <c r="G1063" s="10" t="n"/>
      <c r="H1063" s="10" t="n"/>
      <c r="I1063" s="11">
        <f>IF(AND(A1063="",B1063=""),"",IF(B1063&lt;&gt;"",IFERROR(INDEX(TArea,MATCH(B1063,TName,0))&amp;"",D1063&amp;""),D1063&amp;""))</f>
        <v/>
      </c>
      <c r="J1063" s="11">
        <f>IF(AND(A1063="",B1063=""),"",IF(B1063&lt;&gt;"",IFERROR(INDEX(TAsset,MATCH(B1063,TName,0))&amp;"",E1063&amp;""),E1063&amp;""))</f>
        <v/>
      </c>
      <c r="K1063" s="28">
        <f>IF(AND(A1063="",B1063="",C1063="",F1063=""),"",IF(A1063="","Add a date",IF(A1063&gt;AsOf,"After as-of date: not counted yet",IF(AND(B1063&lt;&gt;"",COUNTIF(TName,B1063)=0),"Task not on Tasks sheet",""))))</f>
        <v/>
      </c>
    </row>
    <row r="1064">
      <c r="A1064" s="6" t="n"/>
      <c r="B1064" s="10" t="n"/>
      <c r="C1064" s="10" t="n"/>
      <c r="D1064" s="10" t="n"/>
      <c r="E1064" s="10" t="n"/>
      <c r="F1064" s="24" t="n"/>
      <c r="G1064" s="10" t="n"/>
      <c r="H1064" s="10" t="n"/>
      <c r="I1064" s="11">
        <f>IF(AND(A1064="",B1064=""),"",IF(B1064&lt;&gt;"",IFERROR(INDEX(TArea,MATCH(B1064,TName,0))&amp;"",D1064&amp;""),D1064&amp;""))</f>
        <v/>
      </c>
      <c r="J1064" s="11">
        <f>IF(AND(A1064="",B1064=""),"",IF(B1064&lt;&gt;"",IFERROR(INDEX(TAsset,MATCH(B1064,TName,0))&amp;"",E1064&amp;""),E1064&amp;""))</f>
        <v/>
      </c>
      <c r="K1064" s="28">
        <f>IF(AND(A1064="",B1064="",C1064="",F1064=""),"",IF(A1064="","Add a date",IF(A1064&gt;AsOf,"After as-of date: not counted yet",IF(AND(B1064&lt;&gt;"",COUNTIF(TName,B1064)=0),"Task not on Tasks sheet",""))))</f>
        <v/>
      </c>
    </row>
    <row r="1065">
      <c r="A1065" s="6" t="n"/>
      <c r="B1065" s="10" t="n"/>
      <c r="C1065" s="10" t="n"/>
      <c r="D1065" s="10" t="n"/>
      <c r="E1065" s="10" t="n"/>
      <c r="F1065" s="24" t="n"/>
      <c r="G1065" s="10" t="n"/>
      <c r="H1065" s="10" t="n"/>
      <c r="I1065" s="11">
        <f>IF(AND(A1065="",B1065=""),"",IF(B1065&lt;&gt;"",IFERROR(INDEX(TArea,MATCH(B1065,TName,0))&amp;"",D1065&amp;""),D1065&amp;""))</f>
        <v/>
      </c>
      <c r="J1065" s="11">
        <f>IF(AND(A1065="",B1065=""),"",IF(B1065&lt;&gt;"",IFERROR(INDEX(TAsset,MATCH(B1065,TName,0))&amp;"",E1065&amp;""),E1065&amp;""))</f>
        <v/>
      </c>
      <c r="K1065" s="28">
        <f>IF(AND(A1065="",B1065="",C1065="",F1065=""),"",IF(A1065="","Add a date",IF(A1065&gt;AsOf,"After as-of date: not counted yet",IF(AND(B1065&lt;&gt;"",COUNTIF(TName,B1065)=0),"Task not on Tasks sheet",""))))</f>
        <v/>
      </c>
    </row>
    <row r="1066">
      <c r="A1066" s="6" t="n"/>
      <c r="B1066" s="10" t="n"/>
      <c r="C1066" s="10" t="n"/>
      <c r="D1066" s="10" t="n"/>
      <c r="E1066" s="10" t="n"/>
      <c r="F1066" s="24" t="n"/>
      <c r="G1066" s="10" t="n"/>
      <c r="H1066" s="10" t="n"/>
      <c r="I1066" s="11">
        <f>IF(AND(A1066="",B1066=""),"",IF(B1066&lt;&gt;"",IFERROR(INDEX(TArea,MATCH(B1066,TName,0))&amp;"",D1066&amp;""),D1066&amp;""))</f>
        <v/>
      </c>
      <c r="J1066" s="11">
        <f>IF(AND(A1066="",B1066=""),"",IF(B1066&lt;&gt;"",IFERROR(INDEX(TAsset,MATCH(B1066,TName,0))&amp;"",E1066&amp;""),E1066&amp;""))</f>
        <v/>
      </c>
      <c r="K1066" s="28">
        <f>IF(AND(A1066="",B1066="",C1066="",F1066=""),"",IF(A1066="","Add a date",IF(A1066&gt;AsOf,"After as-of date: not counted yet",IF(AND(B1066&lt;&gt;"",COUNTIF(TName,B1066)=0),"Task not on Tasks sheet",""))))</f>
        <v/>
      </c>
    </row>
    <row r="1067">
      <c r="A1067" s="6" t="n"/>
      <c r="B1067" s="10" t="n"/>
      <c r="C1067" s="10" t="n"/>
      <c r="D1067" s="10" t="n"/>
      <c r="E1067" s="10" t="n"/>
      <c r="F1067" s="24" t="n"/>
      <c r="G1067" s="10" t="n"/>
      <c r="H1067" s="10" t="n"/>
      <c r="I1067" s="11">
        <f>IF(AND(A1067="",B1067=""),"",IF(B1067&lt;&gt;"",IFERROR(INDEX(TArea,MATCH(B1067,TName,0))&amp;"",D1067&amp;""),D1067&amp;""))</f>
        <v/>
      </c>
      <c r="J1067" s="11">
        <f>IF(AND(A1067="",B1067=""),"",IF(B1067&lt;&gt;"",IFERROR(INDEX(TAsset,MATCH(B1067,TName,0))&amp;"",E1067&amp;""),E1067&amp;""))</f>
        <v/>
      </c>
      <c r="K1067" s="28">
        <f>IF(AND(A1067="",B1067="",C1067="",F1067=""),"",IF(A1067="","Add a date",IF(A1067&gt;AsOf,"After as-of date: not counted yet",IF(AND(B1067&lt;&gt;"",COUNTIF(TName,B1067)=0),"Task not on Tasks sheet",""))))</f>
        <v/>
      </c>
    </row>
    <row r="1068">
      <c r="A1068" s="6" t="n"/>
      <c r="B1068" s="10" t="n"/>
      <c r="C1068" s="10" t="n"/>
      <c r="D1068" s="10" t="n"/>
      <c r="E1068" s="10" t="n"/>
      <c r="F1068" s="24" t="n"/>
      <c r="G1068" s="10" t="n"/>
      <c r="H1068" s="10" t="n"/>
      <c r="I1068" s="11">
        <f>IF(AND(A1068="",B1068=""),"",IF(B1068&lt;&gt;"",IFERROR(INDEX(TArea,MATCH(B1068,TName,0))&amp;"",D1068&amp;""),D1068&amp;""))</f>
        <v/>
      </c>
      <c r="J1068" s="11">
        <f>IF(AND(A1068="",B1068=""),"",IF(B1068&lt;&gt;"",IFERROR(INDEX(TAsset,MATCH(B1068,TName,0))&amp;"",E1068&amp;""),E1068&amp;""))</f>
        <v/>
      </c>
      <c r="K1068" s="28">
        <f>IF(AND(A1068="",B1068="",C1068="",F1068=""),"",IF(A1068="","Add a date",IF(A1068&gt;AsOf,"After as-of date: not counted yet",IF(AND(B1068&lt;&gt;"",COUNTIF(TName,B1068)=0),"Task not on Tasks sheet",""))))</f>
        <v/>
      </c>
    </row>
    <row r="1069">
      <c r="A1069" s="6" t="n"/>
      <c r="B1069" s="10" t="n"/>
      <c r="C1069" s="10" t="n"/>
      <c r="D1069" s="10" t="n"/>
      <c r="E1069" s="10" t="n"/>
      <c r="F1069" s="24" t="n"/>
      <c r="G1069" s="10" t="n"/>
      <c r="H1069" s="10" t="n"/>
      <c r="I1069" s="11">
        <f>IF(AND(A1069="",B1069=""),"",IF(B1069&lt;&gt;"",IFERROR(INDEX(TArea,MATCH(B1069,TName,0))&amp;"",D1069&amp;""),D1069&amp;""))</f>
        <v/>
      </c>
      <c r="J1069" s="11">
        <f>IF(AND(A1069="",B1069=""),"",IF(B1069&lt;&gt;"",IFERROR(INDEX(TAsset,MATCH(B1069,TName,0))&amp;"",E1069&amp;""),E1069&amp;""))</f>
        <v/>
      </c>
      <c r="K1069" s="28">
        <f>IF(AND(A1069="",B1069="",C1069="",F1069=""),"",IF(A1069="","Add a date",IF(A1069&gt;AsOf,"After as-of date: not counted yet",IF(AND(B1069&lt;&gt;"",COUNTIF(TName,B1069)=0),"Task not on Tasks sheet",""))))</f>
        <v/>
      </c>
    </row>
    <row r="1070">
      <c r="A1070" s="6" t="n"/>
      <c r="B1070" s="10" t="n"/>
      <c r="C1070" s="10" t="n"/>
      <c r="D1070" s="10" t="n"/>
      <c r="E1070" s="10" t="n"/>
      <c r="F1070" s="24" t="n"/>
      <c r="G1070" s="10" t="n"/>
      <c r="H1070" s="10" t="n"/>
      <c r="I1070" s="11">
        <f>IF(AND(A1070="",B1070=""),"",IF(B1070&lt;&gt;"",IFERROR(INDEX(TArea,MATCH(B1070,TName,0))&amp;"",D1070&amp;""),D1070&amp;""))</f>
        <v/>
      </c>
      <c r="J1070" s="11">
        <f>IF(AND(A1070="",B1070=""),"",IF(B1070&lt;&gt;"",IFERROR(INDEX(TAsset,MATCH(B1070,TName,0))&amp;"",E1070&amp;""),E1070&amp;""))</f>
        <v/>
      </c>
      <c r="K1070" s="28">
        <f>IF(AND(A1070="",B1070="",C1070="",F1070=""),"",IF(A1070="","Add a date",IF(A1070&gt;AsOf,"After as-of date: not counted yet",IF(AND(B1070&lt;&gt;"",COUNTIF(TName,B1070)=0),"Task not on Tasks sheet",""))))</f>
        <v/>
      </c>
    </row>
    <row r="1071">
      <c r="A1071" s="6" t="n"/>
      <c r="B1071" s="10" t="n"/>
      <c r="C1071" s="10" t="n"/>
      <c r="D1071" s="10" t="n"/>
      <c r="E1071" s="10" t="n"/>
      <c r="F1071" s="24" t="n"/>
      <c r="G1071" s="10" t="n"/>
      <c r="H1071" s="10" t="n"/>
      <c r="I1071" s="11">
        <f>IF(AND(A1071="",B1071=""),"",IF(B1071&lt;&gt;"",IFERROR(INDEX(TArea,MATCH(B1071,TName,0))&amp;"",D1071&amp;""),D1071&amp;""))</f>
        <v/>
      </c>
      <c r="J1071" s="11">
        <f>IF(AND(A1071="",B1071=""),"",IF(B1071&lt;&gt;"",IFERROR(INDEX(TAsset,MATCH(B1071,TName,0))&amp;"",E1071&amp;""),E1071&amp;""))</f>
        <v/>
      </c>
      <c r="K1071" s="28">
        <f>IF(AND(A1071="",B1071="",C1071="",F1071=""),"",IF(A1071="","Add a date",IF(A1071&gt;AsOf,"After as-of date: not counted yet",IF(AND(B1071&lt;&gt;"",COUNTIF(TName,B1071)=0),"Task not on Tasks sheet",""))))</f>
        <v/>
      </c>
    </row>
    <row r="1072">
      <c r="A1072" s="6" t="n"/>
      <c r="B1072" s="10" t="n"/>
      <c r="C1072" s="10" t="n"/>
      <c r="D1072" s="10" t="n"/>
      <c r="E1072" s="10" t="n"/>
      <c r="F1072" s="24" t="n"/>
      <c r="G1072" s="10" t="n"/>
      <c r="H1072" s="10" t="n"/>
      <c r="I1072" s="11">
        <f>IF(AND(A1072="",B1072=""),"",IF(B1072&lt;&gt;"",IFERROR(INDEX(TArea,MATCH(B1072,TName,0))&amp;"",D1072&amp;""),D1072&amp;""))</f>
        <v/>
      </c>
      <c r="J1072" s="11">
        <f>IF(AND(A1072="",B1072=""),"",IF(B1072&lt;&gt;"",IFERROR(INDEX(TAsset,MATCH(B1072,TName,0))&amp;"",E1072&amp;""),E1072&amp;""))</f>
        <v/>
      </c>
      <c r="K1072" s="28">
        <f>IF(AND(A1072="",B1072="",C1072="",F1072=""),"",IF(A1072="","Add a date",IF(A1072&gt;AsOf,"After as-of date: not counted yet",IF(AND(B1072&lt;&gt;"",COUNTIF(TName,B1072)=0),"Task not on Tasks sheet",""))))</f>
        <v/>
      </c>
    </row>
    <row r="1073">
      <c r="A1073" s="6" t="n"/>
      <c r="B1073" s="10" t="n"/>
      <c r="C1073" s="10" t="n"/>
      <c r="D1073" s="10" t="n"/>
      <c r="E1073" s="10" t="n"/>
      <c r="F1073" s="24" t="n"/>
      <c r="G1073" s="10" t="n"/>
      <c r="H1073" s="10" t="n"/>
      <c r="I1073" s="11">
        <f>IF(AND(A1073="",B1073=""),"",IF(B1073&lt;&gt;"",IFERROR(INDEX(TArea,MATCH(B1073,TName,0))&amp;"",D1073&amp;""),D1073&amp;""))</f>
        <v/>
      </c>
      <c r="J1073" s="11">
        <f>IF(AND(A1073="",B1073=""),"",IF(B1073&lt;&gt;"",IFERROR(INDEX(TAsset,MATCH(B1073,TName,0))&amp;"",E1073&amp;""),E1073&amp;""))</f>
        <v/>
      </c>
      <c r="K1073" s="28">
        <f>IF(AND(A1073="",B1073="",C1073="",F1073=""),"",IF(A1073="","Add a date",IF(A1073&gt;AsOf,"After as-of date: not counted yet",IF(AND(B1073&lt;&gt;"",COUNTIF(TName,B1073)=0),"Task not on Tasks sheet",""))))</f>
        <v/>
      </c>
    </row>
    <row r="1074">
      <c r="A1074" s="6" t="n"/>
      <c r="B1074" s="10" t="n"/>
      <c r="C1074" s="10" t="n"/>
      <c r="D1074" s="10" t="n"/>
      <c r="E1074" s="10" t="n"/>
      <c r="F1074" s="24" t="n"/>
      <c r="G1074" s="10" t="n"/>
      <c r="H1074" s="10" t="n"/>
      <c r="I1074" s="11">
        <f>IF(AND(A1074="",B1074=""),"",IF(B1074&lt;&gt;"",IFERROR(INDEX(TArea,MATCH(B1074,TName,0))&amp;"",D1074&amp;""),D1074&amp;""))</f>
        <v/>
      </c>
      <c r="J1074" s="11">
        <f>IF(AND(A1074="",B1074=""),"",IF(B1074&lt;&gt;"",IFERROR(INDEX(TAsset,MATCH(B1074,TName,0))&amp;"",E1074&amp;""),E1074&amp;""))</f>
        <v/>
      </c>
      <c r="K1074" s="28">
        <f>IF(AND(A1074="",B1074="",C1074="",F1074=""),"",IF(A1074="","Add a date",IF(A1074&gt;AsOf,"After as-of date: not counted yet",IF(AND(B1074&lt;&gt;"",COUNTIF(TName,B1074)=0),"Task not on Tasks sheet",""))))</f>
        <v/>
      </c>
    </row>
    <row r="1075">
      <c r="A1075" s="6" t="n"/>
      <c r="B1075" s="10" t="n"/>
      <c r="C1075" s="10" t="n"/>
      <c r="D1075" s="10" t="n"/>
      <c r="E1075" s="10" t="n"/>
      <c r="F1075" s="24" t="n"/>
      <c r="G1075" s="10" t="n"/>
      <c r="H1075" s="10" t="n"/>
      <c r="I1075" s="11">
        <f>IF(AND(A1075="",B1075=""),"",IF(B1075&lt;&gt;"",IFERROR(INDEX(TArea,MATCH(B1075,TName,0))&amp;"",D1075&amp;""),D1075&amp;""))</f>
        <v/>
      </c>
      <c r="J1075" s="11">
        <f>IF(AND(A1075="",B1075=""),"",IF(B1075&lt;&gt;"",IFERROR(INDEX(TAsset,MATCH(B1075,TName,0))&amp;"",E1075&amp;""),E1075&amp;""))</f>
        <v/>
      </c>
      <c r="K1075" s="28">
        <f>IF(AND(A1075="",B1075="",C1075="",F1075=""),"",IF(A1075="","Add a date",IF(A1075&gt;AsOf,"After as-of date: not counted yet",IF(AND(B1075&lt;&gt;"",COUNTIF(TName,B1075)=0),"Task not on Tasks sheet",""))))</f>
        <v/>
      </c>
    </row>
    <row r="1076">
      <c r="A1076" s="6" t="n"/>
      <c r="B1076" s="10" t="n"/>
      <c r="C1076" s="10" t="n"/>
      <c r="D1076" s="10" t="n"/>
      <c r="E1076" s="10" t="n"/>
      <c r="F1076" s="24" t="n"/>
      <c r="G1076" s="10" t="n"/>
      <c r="H1076" s="10" t="n"/>
      <c r="I1076" s="11">
        <f>IF(AND(A1076="",B1076=""),"",IF(B1076&lt;&gt;"",IFERROR(INDEX(TArea,MATCH(B1076,TName,0))&amp;"",D1076&amp;""),D1076&amp;""))</f>
        <v/>
      </c>
      <c r="J1076" s="11">
        <f>IF(AND(A1076="",B1076=""),"",IF(B1076&lt;&gt;"",IFERROR(INDEX(TAsset,MATCH(B1076,TName,0))&amp;"",E1076&amp;""),E1076&amp;""))</f>
        <v/>
      </c>
      <c r="K1076" s="28">
        <f>IF(AND(A1076="",B1076="",C1076="",F1076=""),"",IF(A1076="","Add a date",IF(A1076&gt;AsOf,"After as-of date: not counted yet",IF(AND(B1076&lt;&gt;"",COUNTIF(TName,B1076)=0),"Task not on Tasks sheet",""))))</f>
        <v/>
      </c>
    </row>
    <row r="1077">
      <c r="A1077" s="6" t="n"/>
      <c r="B1077" s="10" t="n"/>
      <c r="C1077" s="10" t="n"/>
      <c r="D1077" s="10" t="n"/>
      <c r="E1077" s="10" t="n"/>
      <c r="F1077" s="24" t="n"/>
      <c r="G1077" s="10" t="n"/>
      <c r="H1077" s="10" t="n"/>
      <c r="I1077" s="11">
        <f>IF(AND(A1077="",B1077=""),"",IF(B1077&lt;&gt;"",IFERROR(INDEX(TArea,MATCH(B1077,TName,0))&amp;"",D1077&amp;""),D1077&amp;""))</f>
        <v/>
      </c>
      <c r="J1077" s="11">
        <f>IF(AND(A1077="",B1077=""),"",IF(B1077&lt;&gt;"",IFERROR(INDEX(TAsset,MATCH(B1077,TName,0))&amp;"",E1077&amp;""),E1077&amp;""))</f>
        <v/>
      </c>
      <c r="K1077" s="28">
        <f>IF(AND(A1077="",B1077="",C1077="",F1077=""),"",IF(A1077="","Add a date",IF(A1077&gt;AsOf,"After as-of date: not counted yet",IF(AND(B1077&lt;&gt;"",COUNTIF(TName,B1077)=0),"Task not on Tasks sheet",""))))</f>
        <v/>
      </c>
    </row>
    <row r="1078">
      <c r="A1078" s="6" t="n"/>
      <c r="B1078" s="10" t="n"/>
      <c r="C1078" s="10" t="n"/>
      <c r="D1078" s="10" t="n"/>
      <c r="E1078" s="10" t="n"/>
      <c r="F1078" s="24" t="n"/>
      <c r="G1078" s="10" t="n"/>
      <c r="H1078" s="10" t="n"/>
      <c r="I1078" s="11">
        <f>IF(AND(A1078="",B1078=""),"",IF(B1078&lt;&gt;"",IFERROR(INDEX(TArea,MATCH(B1078,TName,0))&amp;"",D1078&amp;""),D1078&amp;""))</f>
        <v/>
      </c>
      <c r="J1078" s="11">
        <f>IF(AND(A1078="",B1078=""),"",IF(B1078&lt;&gt;"",IFERROR(INDEX(TAsset,MATCH(B1078,TName,0))&amp;"",E1078&amp;""),E1078&amp;""))</f>
        <v/>
      </c>
      <c r="K1078" s="28">
        <f>IF(AND(A1078="",B1078="",C1078="",F1078=""),"",IF(A1078="","Add a date",IF(A1078&gt;AsOf,"After as-of date: not counted yet",IF(AND(B1078&lt;&gt;"",COUNTIF(TName,B1078)=0),"Task not on Tasks sheet",""))))</f>
        <v/>
      </c>
    </row>
    <row r="1079">
      <c r="A1079" s="6" t="n"/>
      <c r="B1079" s="10" t="n"/>
      <c r="C1079" s="10" t="n"/>
      <c r="D1079" s="10" t="n"/>
      <c r="E1079" s="10" t="n"/>
      <c r="F1079" s="24" t="n"/>
      <c r="G1079" s="10" t="n"/>
      <c r="H1079" s="10" t="n"/>
      <c r="I1079" s="11">
        <f>IF(AND(A1079="",B1079=""),"",IF(B1079&lt;&gt;"",IFERROR(INDEX(TArea,MATCH(B1079,TName,0))&amp;"",D1079&amp;""),D1079&amp;""))</f>
        <v/>
      </c>
      <c r="J1079" s="11">
        <f>IF(AND(A1079="",B1079=""),"",IF(B1079&lt;&gt;"",IFERROR(INDEX(TAsset,MATCH(B1079,TName,0))&amp;"",E1079&amp;""),E1079&amp;""))</f>
        <v/>
      </c>
      <c r="K1079" s="28">
        <f>IF(AND(A1079="",B1079="",C1079="",F1079=""),"",IF(A1079="","Add a date",IF(A1079&gt;AsOf,"After as-of date: not counted yet",IF(AND(B1079&lt;&gt;"",COUNTIF(TName,B1079)=0),"Task not on Tasks sheet",""))))</f>
        <v/>
      </c>
    </row>
    <row r="1080">
      <c r="A1080" s="6" t="n"/>
      <c r="B1080" s="10" t="n"/>
      <c r="C1080" s="10" t="n"/>
      <c r="D1080" s="10" t="n"/>
      <c r="E1080" s="10" t="n"/>
      <c r="F1080" s="24" t="n"/>
      <c r="G1080" s="10" t="n"/>
      <c r="H1080" s="10" t="n"/>
      <c r="I1080" s="11">
        <f>IF(AND(A1080="",B1080=""),"",IF(B1080&lt;&gt;"",IFERROR(INDEX(TArea,MATCH(B1080,TName,0))&amp;"",D1080&amp;""),D1080&amp;""))</f>
        <v/>
      </c>
      <c r="J1080" s="11">
        <f>IF(AND(A1080="",B1080=""),"",IF(B1080&lt;&gt;"",IFERROR(INDEX(TAsset,MATCH(B1080,TName,0))&amp;"",E1080&amp;""),E1080&amp;""))</f>
        <v/>
      </c>
      <c r="K1080" s="28">
        <f>IF(AND(A1080="",B1080="",C1080="",F1080=""),"",IF(A1080="","Add a date",IF(A1080&gt;AsOf,"After as-of date: not counted yet",IF(AND(B1080&lt;&gt;"",COUNTIF(TName,B1080)=0),"Task not on Tasks sheet",""))))</f>
        <v/>
      </c>
    </row>
    <row r="1081">
      <c r="A1081" s="6" t="n"/>
      <c r="B1081" s="10" t="n"/>
      <c r="C1081" s="10" t="n"/>
      <c r="D1081" s="10" t="n"/>
      <c r="E1081" s="10" t="n"/>
      <c r="F1081" s="24" t="n"/>
      <c r="G1081" s="10" t="n"/>
      <c r="H1081" s="10" t="n"/>
      <c r="I1081" s="11">
        <f>IF(AND(A1081="",B1081=""),"",IF(B1081&lt;&gt;"",IFERROR(INDEX(TArea,MATCH(B1081,TName,0))&amp;"",D1081&amp;""),D1081&amp;""))</f>
        <v/>
      </c>
      <c r="J1081" s="11">
        <f>IF(AND(A1081="",B1081=""),"",IF(B1081&lt;&gt;"",IFERROR(INDEX(TAsset,MATCH(B1081,TName,0))&amp;"",E1081&amp;""),E1081&amp;""))</f>
        <v/>
      </c>
      <c r="K1081" s="28">
        <f>IF(AND(A1081="",B1081="",C1081="",F1081=""),"",IF(A1081="","Add a date",IF(A1081&gt;AsOf,"After as-of date: not counted yet",IF(AND(B1081&lt;&gt;"",COUNTIF(TName,B1081)=0),"Task not on Tasks sheet",""))))</f>
        <v/>
      </c>
    </row>
    <row r="1082">
      <c r="A1082" s="6" t="n"/>
      <c r="B1082" s="10" t="n"/>
      <c r="C1082" s="10" t="n"/>
      <c r="D1082" s="10" t="n"/>
      <c r="E1082" s="10" t="n"/>
      <c r="F1082" s="24" t="n"/>
      <c r="G1082" s="10" t="n"/>
      <c r="H1082" s="10" t="n"/>
      <c r="I1082" s="11">
        <f>IF(AND(A1082="",B1082=""),"",IF(B1082&lt;&gt;"",IFERROR(INDEX(TArea,MATCH(B1082,TName,0))&amp;"",D1082&amp;""),D1082&amp;""))</f>
        <v/>
      </c>
      <c r="J1082" s="11">
        <f>IF(AND(A1082="",B1082=""),"",IF(B1082&lt;&gt;"",IFERROR(INDEX(TAsset,MATCH(B1082,TName,0))&amp;"",E1082&amp;""),E1082&amp;""))</f>
        <v/>
      </c>
      <c r="K1082" s="28">
        <f>IF(AND(A1082="",B1082="",C1082="",F1082=""),"",IF(A1082="","Add a date",IF(A1082&gt;AsOf,"After as-of date: not counted yet",IF(AND(B1082&lt;&gt;"",COUNTIF(TName,B1082)=0),"Task not on Tasks sheet",""))))</f>
        <v/>
      </c>
    </row>
    <row r="1083">
      <c r="A1083" s="6" t="n"/>
      <c r="B1083" s="10" t="n"/>
      <c r="C1083" s="10" t="n"/>
      <c r="D1083" s="10" t="n"/>
      <c r="E1083" s="10" t="n"/>
      <c r="F1083" s="24" t="n"/>
      <c r="G1083" s="10" t="n"/>
      <c r="H1083" s="10" t="n"/>
      <c r="I1083" s="11">
        <f>IF(AND(A1083="",B1083=""),"",IF(B1083&lt;&gt;"",IFERROR(INDEX(TArea,MATCH(B1083,TName,0))&amp;"",D1083&amp;""),D1083&amp;""))</f>
        <v/>
      </c>
      <c r="J1083" s="11">
        <f>IF(AND(A1083="",B1083=""),"",IF(B1083&lt;&gt;"",IFERROR(INDEX(TAsset,MATCH(B1083,TName,0))&amp;"",E1083&amp;""),E1083&amp;""))</f>
        <v/>
      </c>
      <c r="K1083" s="28">
        <f>IF(AND(A1083="",B1083="",C1083="",F1083=""),"",IF(A1083="","Add a date",IF(A1083&gt;AsOf,"After as-of date: not counted yet",IF(AND(B1083&lt;&gt;"",COUNTIF(TName,B1083)=0),"Task not on Tasks sheet",""))))</f>
        <v/>
      </c>
    </row>
    <row r="1084">
      <c r="A1084" s="6" t="n"/>
      <c r="B1084" s="10" t="n"/>
      <c r="C1084" s="10" t="n"/>
      <c r="D1084" s="10" t="n"/>
      <c r="E1084" s="10" t="n"/>
      <c r="F1084" s="24" t="n"/>
      <c r="G1084" s="10" t="n"/>
      <c r="H1084" s="10" t="n"/>
      <c r="I1084" s="11">
        <f>IF(AND(A1084="",B1084=""),"",IF(B1084&lt;&gt;"",IFERROR(INDEX(TArea,MATCH(B1084,TName,0))&amp;"",D1084&amp;""),D1084&amp;""))</f>
        <v/>
      </c>
      <c r="J1084" s="11">
        <f>IF(AND(A1084="",B1084=""),"",IF(B1084&lt;&gt;"",IFERROR(INDEX(TAsset,MATCH(B1084,TName,0))&amp;"",E1084&amp;""),E1084&amp;""))</f>
        <v/>
      </c>
      <c r="K1084" s="28">
        <f>IF(AND(A1084="",B1084="",C1084="",F1084=""),"",IF(A1084="","Add a date",IF(A1084&gt;AsOf,"After as-of date: not counted yet",IF(AND(B1084&lt;&gt;"",COUNTIF(TName,B1084)=0),"Task not on Tasks sheet",""))))</f>
        <v/>
      </c>
    </row>
    <row r="1085">
      <c r="A1085" s="6" t="n"/>
      <c r="B1085" s="10" t="n"/>
      <c r="C1085" s="10" t="n"/>
      <c r="D1085" s="10" t="n"/>
      <c r="E1085" s="10" t="n"/>
      <c r="F1085" s="24" t="n"/>
      <c r="G1085" s="10" t="n"/>
      <c r="H1085" s="10" t="n"/>
      <c r="I1085" s="11">
        <f>IF(AND(A1085="",B1085=""),"",IF(B1085&lt;&gt;"",IFERROR(INDEX(TArea,MATCH(B1085,TName,0))&amp;"",D1085&amp;""),D1085&amp;""))</f>
        <v/>
      </c>
      <c r="J1085" s="11">
        <f>IF(AND(A1085="",B1085=""),"",IF(B1085&lt;&gt;"",IFERROR(INDEX(TAsset,MATCH(B1085,TName,0))&amp;"",E1085&amp;""),E1085&amp;""))</f>
        <v/>
      </c>
      <c r="K1085" s="28">
        <f>IF(AND(A1085="",B1085="",C1085="",F1085=""),"",IF(A1085="","Add a date",IF(A1085&gt;AsOf,"After as-of date: not counted yet",IF(AND(B1085&lt;&gt;"",COUNTIF(TName,B1085)=0),"Task not on Tasks sheet",""))))</f>
        <v/>
      </c>
    </row>
    <row r="1086">
      <c r="A1086" s="6" t="n"/>
      <c r="B1086" s="10" t="n"/>
      <c r="C1086" s="10" t="n"/>
      <c r="D1086" s="10" t="n"/>
      <c r="E1086" s="10" t="n"/>
      <c r="F1086" s="24" t="n"/>
      <c r="G1086" s="10" t="n"/>
      <c r="H1086" s="10" t="n"/>
      <c r="I1086" s="11">
        <f>IF(AND(A1086="",B1086=""),"",IF(B1086&lt;&gt;"",IFERROR(INDEX(TArea,MATCH(B1086,TName,0))&amp;"",D1086&amp;""),D1086&amp;""))</f>
        <v/>
      </c>
      <c r="J1086" s="11">
        <f>IF(AND(A1086="",B1086=""),"",IF(B1086&lt;&gt;"",IFERROR(INDEX(TAsset,MATCH(B1086,TName,0))&amp;"",E1086&amp;""),E1086&amp;""))</f>
        <v/>
      </c>
      <c r="K1086" s="28">
        <f>IF(AND(A1086="",B1086="",C1086="",F1086=""),"",IF(A1086="","Add a date",IF(A1086&gt;AsOf,"After as-of date: not counted yet",IF(AND(B1086&lt;&gt;"",COUNTIF(TName,B1086)=0),"Task not on Tasks sheet",""))))</f>
        <v/>
      </c>
    </row>
    <row r="1087">
      <c r="A1087" s="6" t="n"/>
      <c r="B1087" s="10" t="n"/>
      <c r="C1087" s="10" t="n"/>
      <c r="D1087" s="10" t="n"/>
      <c r="E1087" s="10" t="n"/>
      <c r="F1087" s="24" t="n"/>
      <c r="G1087" s="10" t="n"/>
      <c r="H1087" s="10" t="n"/>
      <c r="I1087" s="11">
        <f>IF(AND(A1087="",B1087=""),"",IF(B1087&lt;&gt;"",IFERROR(INDEX(TArea,MATCH(B1087,TName,0))&amp;"",D1087&amp;""),D1087&amp;""))</f>
        <v/>
      </c>
      <c r="J1087" s="11">
        <f>IF(AND(A1087="",B1087=""),"",IF(B1087&lt;&gt;"",IFERROR(INDEX(TAsset,MATCH(B1087,TName,0))&amp;"",E1087&amp;""),E1087&amp;""))</f>
        <v/>
      </c>
      <c r="K1087" s="28">
        <f>IF(AND(A1087="",B1087="",C1087="",F1087=""),"",IF(A1087="","Add a date",IF(A1087&gt;AsOf,"After as-of date: not counted yet",IF(AND(B1087&lt;&gt;"",COUNTIF(TName,B1087)=0),"Task not on Tasks sheet",""))))</f>
        <v/>
      </c>
    </row>
    <row r="1088">
      <c r="A1088" s="6" t="n"/>
      <c r="B1088" s="10" t="n"/>
      <c r="C1088" s="10" t="n"/>
      <c r="D1088" s="10" t="n"/>
      <c r="E1088" s="10" t="n"/>
      <c r="F1088" s="24" t="n"/>
      <c r="G1088" s="10" t="n"/>
      <c r="H1088" s="10" t="n"/>
      <c r="I1088" s="11">
        <f>IF(AND(A1088="",B1088=""),"",IF(B1088&lt;&gt;"",IFERROR(INDEX(TArea,MATCH(B1088,TName,0))&amp;"",D1088&amp;""),D1088&amp;""))</f>
        <v/>
      </c>
      <c r="J1088" s="11">
        <f>IF(AND(A1088="",B1088=""),"",IF(B1088&lt;&gt;"",IFERROR(INDEX(TAsset,MATCH(B1088,TName,0))&amp;"",E1088&amp;""),E1088&amp;""))</f>
        <v/>
      </c>
      <c r="K1088" s="28">
        <f>IF(AND(A1088="",B1088="",C1088="",F1088=""),"",IF(A1088="","Add a date",IF(A1088&gt;AsOf,"After as-of date: not counted yet",IF(AND(B1088&lt;&gt;"",COUNTIF(TName,B1088)=0),"Task not on Tasks sheet",""))))</f>
        <v/>
      </c>
    </row>
    <row r="1089">
      <c r="A1089" s="6" t="n"/>
      <c r="B1089" s="10" t="n"/>
      <c r="C1089" s="10" t="n"/>
      <c r="D1089" s="10" t="n"/>
      <c r="E1089" s="10" t="n"/>
      <c r="F1089" s="24" t="n"/>
      <c r="G1089" s="10" t="n"/>
      <c r="H1089" s="10" t="n"/>
      <c r="I1089" s="11">
        <f>IF(AND(A1089="",B1089=""),"",IF(B1089&lt;&gt;"",IFERROR(INDEX(TArea,MATCH(B1089,TName,0))&amp;"",D1089&amp;""),D1089&amp;""))</f>
        <v/>
      </c>
      <c r="J1089" s="11">
        <f>IF(AND(A1089="",B1089=""),"",IF(B1089&lt;&gt;"",IFERROR(INDEX(TAsset,MATCH(B1089,TName,0))&amp;"",E1089&amp;""),E1089&amp;""))</f>
        <v/>
      </c>
      <c r="K1089" s="28">
        <f>IF(AND(A1089="",B1089="",C1089="",F1089=""),"",IF(A1089="","Add a date",IF(A1089&gt;AsOf,"After as-of date: not counted yet",IF(AND(B1089&lt;&gt;"",COUNTIF(TName,B1089)=0),"Task not on Tasks sheet",""))))</f>
        <v/>
      </c>
    </row>
    <row r="1090">
      <c r="A1090" s="6" t="n"/>
      <c r="B1090" s="10" t="n"/>
      <c r="C1090" s="10" t="n"/>
      <c r="D1090" s="10" t="n"/>
      <c r="E1090" s="10" t="n"/>
      <c r="F1090" s="24" t="n"/>
      <c r="G1090" s="10" t="n"/>
      <c r="H1090" s="10" t="n"/>
      <c r="I1090" s="11">
        <f>IF(AND(A1090="",B1090=""),"",IF(B1090&lt;&gt;"",IFERROR(INDEX(TArea,MATCH(B1090,TName,0))&amp;"",D1090&amp;""),D1090&amp;""))</f>
        <v/>
      </c>
      <c r="J1090" s="11">
        <f>IF(AND(A1090="",B1090=""),"",IF(B1090&lt;&gt;"",IFERROR(INDEX(TAsset,MATCH(B1090,TName,0))&amp;"",E1090&amp;""),E1090&amp;""))</f>
        <v/>
      </c>
      <c r="K1090" s="28">
        <f>IF(AND(A1090="",B1090="",C1090="",F1090=""),"",IF(A1090="","Add a date",IF(A1090&gt;AsOf,"After as-of date: not counted yet",IF(AND(B1090&lt;&gt;"",COUNTIF(TName,B1090)=0),"Task not on Tasks sheet",""))))</f>
        <v/>
      </c>
    </row>
    <row r="1091">
      <c r="A1091" s="6" t="n"/>
      <c r="B1091" s="10" t="n"/>
      <c r="C1091" s="10" t="n"/>
      <c r="D1091" s="10" t="n"/>
      <c r="E1091" s="10" t="n"/>
      <c r="F1091" s="24" t="n"/>
      <c r="G1091" s="10" t="n"/>
      <c r="H1091" s="10" t="n"/>
      <c r="I1091" s="11">
        <f>IF(AND(A1091="",B1091=""),"",IF(B1091&lt;&gt;"",IFERROR(INDEX(TArea,MATCH(B1091,TName,0))&amp;"",D1091&amp;""),D1091&amp;""))</f>
        <v/>
      </c>
      <c r="J1091" s="11">
        <f>IF(AND(A1091="",B1091=""),"",IF(B1091&lt;&gt;"",IFERROR(INDEX(TAsset,MATCH(B1091,TName,0))&amp;"",E1091&amp;""),E1091&amp;""))</f>
        <v/>
      </c>
      <c r="K1091" s="28">
        <f>IF(AND(A1091="",B1091="",C1091="",F1091=""),"",IF(A1091="","Add a date",IF(A1091&gt;AsOf,"After as-of date: not counted yet",IF(AND(B1091&lt;&gt;"",COUNTIF(TName,B1091)=0),"Task not on Tasks sheet",""))))</f>
        <v/>
      </c>
    </row>
    <row r="1092">
      <c r="A1092" s="6" t="n"/>
      <c r="B1092" s="10" t="n"/>
      <c r="C1092" s="10" t="n"/>
      <c r="D1092" s="10" t="n"/>
      <c r="E1092" s="10" t="n"/>
      <c r="F1092" s="24" t="n"/>
      <c r="G1092" s="10" t="n"/>
      <c r="H1092" s="10" t="n"/>
      <c r="I1092" s="11">
        <f>IF(AND(A1092="",B1092=""),"",IF(B1092&lt;&gt;"",IFERROR(INDEX(TArea,MATCH(B1092,TName,0))&amp;"",D1092&amp;""),D1092&amp;""))</f>
        <v/>
      </c>
      <c r="J1092" s="11">
        <f>IF(AND(A1092="",B1092=""),"",IF(B1092&lt;&gt;"",IFERROR(INDEX(TAsset,MATCH(B1092,TName,0))&amp;"",E1092&amp;""),E1092&amp;""))</f>
        <v/>
      </c>
      <c r="K1092" s="28">
        <f>IF(AND(A1092="",B1092="",C1092="",F1092=""),"",IF(A1092="","Add a date",IF(A1092&gt;AsOf,"After as-of date: not counted yet",IF(AND(B1092&lt;&gt;"",COUNTIF(TName,B1092)=0),"Task not on Tasks sheet",""))))</f>
        <v/>
      </c>
    </row>
    <row r="1093">
      <c r="A1093" s="6" t="n"/>
      <c r="B1093" s="10" t="n"/>
      <c r="C1093" s="10" t="n"/>
      <c r="D1093" s="10" t="n"/>
      <c r="E1093" s="10" t="n"/>
      <c r="F1093" s="24" t="n"/>
      <c r="G1093" s="10" t="n"/>
      <c r="H1093" s="10" t="n"/>
      <c r="I1093" s="11">
        <f>IF(AND(A1093="",B1093=""),"",IF(B1093&lt;&gt;"",IFERROR(INDEX(TArea,MATCH(B1093,TName,0))&amp;"",D1093&amp;""),D1093&amp;""))</f>
        <v/>
      </c>
      <c r="J1093" s="11">
        <f>IF(AND(A1093="",B1093=""),"",IF(B1093&lt;&gt;"",IFERROR(INDEX(TAsset,MATCH(B1093,TName,0))&amp;"",E1093&amp;""),E1093&amp;""))</f>
        <v/>
      </c>
      <c r="K1093" s="28">
        <f>IF(AND(A1093="",B1093="",C1093="",F1093=""),"",IF(A1093="","Add a date",IF(A1093&gt;AsOf,"After as-of date: not counted yet",IF(AND(B1093&lt;&gt;"",COUNTIF(TName,B1093)=0),"Task not on Tasks sheet",""))))</f>
        <v/>
      </c>
    </row>
    <row r="1094">
      <c r="A1094" s="6" t="n"/>
      <c r="B1094" s="10" t="n"/>
      <c r="C1094" s="10" t="n"/>
      <c r="D1094" s="10" t="n"/>
      <c r="E1094" s="10" t="n"/>
      <c r="F1094" s="24" t="n"/>
      <c r="G1094" s="10" t="n"/>
      <c r="H1094" s="10" t="n"/>
      <c r="I1094" s="11">
        <f>IF(AND(A1094="",B1094=""),"",IF(B1094&lt;&gt;"",IFERROR(INDEX(TArea,MATCH(B1094,TName,0))&amp;"",D1094&amp;""),D1094&amp;""))</f>
        <v/>
      </c>
      <c r="J1094" s="11">
        <f>IF(AND(A1094="",B1094=""),"",IF(B1094&lt;&gt;"",IFERROR(INDEX(TAsset,MATCH(B1094,TName,0))&amp;"",E1094&amp;""),E1094&amp;""))</f>
        <v/>
      </c>
      <c r="K1094" s="28">
        <f>IF(AND(A1094="",B1094="",C1094="",F1094=""),"",IF(A1094="","Add a date",IF(A1094&gt;AsOf,"After as-of date: not counted yet",IF(AND(B1094&lt;&gt;"",COUNTIF(TName,B1094)=0),"Task not on Tasks sheet",""))))</f>
        <v/>
      </c>
    </row>
    <row r="1095">
      <c r="A1095" s="6" t="n"/>
      <c r="B1095" s="10" t="n"/>
      <c r="C1095" s="10" t="n"/>
      <c r="D1095" s="10" t="n"/>
      <c r="E1095" s="10" t="n"/>
      <c r="F1095" s="24" t="n"/>
      <c r="G1095" s="10" t="n"/>
      <c r="H1095" s="10" t="n"/>
      <c r="I1095" s="11">
        <f>IF(AND(A1095="",B1095=""),"",IF(B1095&lt;&gt;"",IFERROR(INDEX(TArea,MATCH(B1095,TName,0))&amp;"",D1095&amp;""),D1095&amp;""))</f>
        <v/>
      </c>
      <c r="J1095" s="11">
        <f>IF(AND(A1095="",B1095=""),"",IF(B1095&lt;&gt;"",IFERROR(INDEX(TAsset,MATCH(B1095,TName,0))&amp;"",E1095&amp;""),E1095&amp;""))</f>
        <v/>
      </c>
      <c r="K1095" s="28">
        <f>IF(AND(A1095="",B1095="",C1095="",F1095=""),"",IF(A1095="","Add a date",IF(A1095&gt;AsOf,"After as-of date: not counted yet",IF(AND(B1095&lt;&gt;"",COUNTIF(TName,B1095)=0),"Task not on Tasks sheet",""))))</f>
        <v/>
      </c>
    </row>
    <row r="1096">
      <c r="A1096" s="6" t="n"/>
      <c r="B1096" s="10" t="n"/>
      <c r="C1096" s="10" t="n"/>
      <c r="D1096" s="10" t="n"/>
      <c r="E1096" s="10" t="n"/>
      <c r="F1096" s="24" t="n"/>
      <c r="G1096" s="10" t="n"/>
      <c r="H1096" s="10" t="n"/>
      <c r="I1096" s="11">
        <f>IF(AND(A1096="",B1096=""),"",IF(B1096&lt;&gt;"",IFERROR(INDEX(TArea,MATCH(B1096,TName,0))&amp;"",D1096&amp;""),D1096&amp;""))</f>
        <v/>
      </c>
      <c r="J1096" s="11">
        <f>IF(AND(A1096="",B1096=""),"",IF(B1096&lt;&gt;"",IFERROR(INDEX(TAsset,MATCH(B1096,TName,0))&amp;"",E1096&amp;""),E1096&amp;""))</f>
        <v/>
      </c>
      <c r="K1096" s="28">
        <f>IF(AND(A1096="",B1096="",C1096="",F1096=""),"",IF(A1096="","Add a date",IF(A1096&gt;AsOf,"After as-of date: not counted yet",IF(AND(B1096&lt;&gt;"",COUNTIF(TName,B1096)=0),"Task not on Tasks sheet",""))))</f>
        <v/>
      </c>
    </row>
    <row r="1097">
      <c r="A1097" s="6" t="n"/>
      <c r="B1097" s="10" t="n"/>
      <c r="C1097" s="10" t="n"/>
      <c r="D1097" s="10" t="n"/>
      <c r="E1097" s="10" t="n"/>
      <c r="F1097" s="24" t="n"/>
      <c r="G1097" s="10" t="n"/>
      <c r="H1097" s="10" t="n"/>
      <c r="I1097" s="11">
        <f>IF(AND(A1097="",B1097=""),"",IF(B1097&lt;&gt;"",IFERROR(INDEX(TArea,MATCH(B1097,TName,0))&amp;"",D1097&amp;""),D1097&amp;""))</f>
        <v/>
      </c>
      <c r="J1097" s="11">
        <f>IF(AND(A1097="",B1097=""),"",IF(B1097&lt;&gt;"",IFERROR(INDEX(TAsset,MATCH(B1097,TName,0))&amp;"",E1097&amp;""),E1097&amp;""))</f>
        <v/>
      </c>
      <c r="K1097" s="28">
        <f>IF(AND(A1097="",B1097="",C1097="",F1097=""),"",IF(A1097="","Add a date",IF(A1097&gt;AsOf,"After as-of date: not counted yet",IF(AND(B1097&lt;&gt;"",COUNTIF(TName,B1097)=0),"Task not on Tasks sheet",""))))</f>
        <v/>
      </c>
    </row>
    <row r="1098">
      <c r="A1098" s="6" t="n"/>
      <c r="B1098" s="10" t="n"/>
      <c r="C1098" s="10" t="n"/>
      <c r="D1098" s="10" t="n"/>
      <c r="E1098" s="10" t="n"/>
      <c r="F1098" s="24" t="n"/>
      <c r="G1098" s="10" t="n"/>
      <c r="H1098" s="10" t="n"/>
      <c r="I1098" s="11">
        <f>IF(AND(A1098="",B1098=""),"",IF(B1098&lt;&gt;"",IFERROR(INDEX(TArea,MATCH(B1098,TName,0))&amp;"",D1098&amp;""),D1098&amp;""))</f>
        <v/>
      </c>
      <c r="J1098" s="11">
        <f>IF(AND(A1098="",B1098=""),"",IF(B1098&lt;&gt;"",IFERROR(INDEX(TAsset,MATCH(B1098,TName,0))&amp;"",E1098&amp;""),E1098&amp;""))</f>
        <v/>
      </c>
      <c r="K1098" s="28">
        <f>IF(AND(A1098="",B1098="",C1098="",F1098=""),"",IF(A1098="","Add a date",IF(A1098&gt;AsOf,"After as-of date: not counted yet",IF(AND(B1098&lt;&gt;"",COUNTIF(TName,B1098)=0),"Task not on Tasks sheet",""))))</f>
        <v/>
      </c>
    </row>
    <row r="1099">
      <c r="A1099" s="6" t="n"/>
      <c r="B1099" s="10" t="n"/>
      <c r="C1099" s="10" t="n"/>
      <c r="D1099" s="10" t="n"/>
      <c r="E1099" s="10" t="n"/>
      <c r="F1099" s="24" t="n"/>
      <c r="G1099" s="10" t="n"/>
      <c r="H1099" s="10" t="n"/>
      <c r="I1099" s="11">
        <f>IF(AND(A1099="",B1099=""),"",IF(B1099&lt;&gt;"",IFERROR(INDEX(TArea,MATCH(B1099,TName,0))&amp;"",D1099&amp;""),D1099&amp;""))</f>
        <v/>
      </c>
      <c r="J1099" s="11">
        <f>IF(AND(A1099="",B1099=""),"",IF(B1099&lt;&gt;"",IFERROR(INDEX(TAsset,MATCH(B1099,TName,0))&amp;"",E1099&amp;""),E1099&amp;""))</f>
        <v/>
      </c>
      <c r="K1099" s="28">
        <f>IF(AND(A1099="",B1099="",C1099="",F1099=""),"",IF(A1099="","Add a date",IF(A1099&gt;AsOf,"After as-of date: not counted yet",IF(AND(B1099&lt;&gt;"",COUNTIF(TName,B1099)=0),"Task not on Tasks sheet",""))))</f>
        <v/>
      </c>
    </row>
    <row r="1100">
      <c r="A1100" s="6" t="n"/>
      <c r="B1100" s="10" t="n"/>
      <c r="C1100" s="10" t="n"/>
      <c r="D1100" s="10" t="n"/>
      <c r="E1100" s="10" t="n"/>
      <c r="F1100" s="24" t="n"/>
      <c r="G1100" s="10" t="n"/>
      <c r="H1100" s="10" t="n"/>
      <c r="I1100" s="11">
        <f>IF(AND(A1100="",B1100=""),"",IF(B1100&lt;&gt;"",IFERROR(INDEX(TArea,MATCH(B1100,TName,0))&amp;"",D1100&amp;""),D1100&amp;""))</f>
        <v/>
      </c>
      <c r="J1100" s="11">
        <f>IF(AND(A1100="",B1100=""),"",IF(B1100&lt;&gt;"",IFERROR(INDEX(TAsset,MATCH(B1100,TName,0))&amp;"",E1100&amp;""),E1100&amp;""))</f>
        <v/>
      </c>
      <c r="K1100" s="28">
        <f>IF(AND(A1100="",B1100="",C1100="",F1100=""),"",IF(A1100="","Add a date",IF(A1100&gt;AsOf,"After as-of date: not counted yet",IF(AND(B1100&lt;&gt;"",COUNTIF(TName,B1100)=0),"Task not on Tasks sheet",""))))</f>
        <v/>
      </c>
    </row>
    <row r="1101">
      <c r="A1101" s="6" t="n"/>
      <c r="B1101" s="10" t="n"/>
      <c r="C1101" s="10" t="n"/>
      <c r="D1101" s="10" t="n"/>
      <c r="E1101" s="10" t="n"/>
      <c r="F1101" s="24" t="n"/>
      <c r="G1101" s="10" t="n"/>
      <c r="H1101" s="10" t="n"/>
      <c r="I1101" s="11">
        <f>IF(AND(A1101="",B1101=""),"",IF(B1101&lt;&gt;"",IFERROR(INDEX(TArea,MATCH(B1101,TName,0))&amp;"",D1101&amp;""),D1101&amp;""))</f>
        <v/>
      </c>
      <c r="J1101" s="11">
        <f>IF(AND(A1101="",B1101=""),"",IF(B1101&lt;&gt;"",IFERROR(INDEX(TAsset,MATCH(B1101,TName,0))&amp;"",E1101&amp;""),E1101&amp;""))</f>
        <v/>
      </c>
      <c r="K1101" s="28">
        <f>IF(AND(A1101="",B1101="",C1101="",F1101=""),"",IF(A1101="","Add a date",IF(A1101&gt;AsOf,"After as-of date: not counted yet",IF(AND(B1101&lt;&gt;"",COUNTIF(TName,B1101)=0),"Task not on Tasks sheet",""))))</f>
        <v/>
      </c>
    </row>
    <row r="1102">
      <c r="A1102" s="6" t="n"/>
      <c r="B1102" s="10" t="n"/>
      <c r="C1102" s="10" t="n"/>
      <c r="D1102" s="10" t="n"/>
      <c r="E1102" s="10" t="n"/>
      <c r="F1102" s="24" t="n"/>
      <c r="G1102" s="10" t="n"/>
      <c r="H1102" s="10" t="n"/>
      <c r="I1102" s="11">
        <f>IF(AND(A1102="",B1102=""),"",IF(B1102&lt;&gt;"",IFERROR(INDEX(TArea,MATCH(B1102,TName,0))&amp;"",D1102&amp;""),D1102&amp;""))</f>
        <v/>
      </c>
      <c r="J1102" s="11">
        <f>IF(AND(A1102="",B1102=""),"",IF(B1102&lt;&gt;"",IFERROR(INDEX(TAsset,MATCH(B1102,TName,0))&amp;"",E1102&amp;""),E1102&amp;""))</f>
        <v/>
      </c>
      <c r="K1102" s="28">
        <f>IF(AND(A1102="",B1102="",C1102="",F1102=""),"",IF(A1102="","Add a date",IF(A1102&gt;AsOf,"After as-of date: not counted yet",IF(AND(B1102&lt;&gt;"",COUNTIF(TName,B1102)=0),"Task not on Tasks sheet",""))))</f>
        <v/>
      </c>
    </row>
    <row r="1103">
      <c r="A1103" s="6" t="n"/>
      <c r="B1103" s="10" t="n"/>
      <c r="C1103" s="10" t="n"/>
      <c r="D1103" s="10" t="n"/>
      <c r="E1103" s="10" t="n"/>
      <c r="F1103" s="24" t="n"/>
      <c r="G1103" s="10" t="n"/>
      <c r="H1103" s="10" t="n"/>
      <c r="I1103" s="11">
        <f>IF(AND(A1103="",B1103=""),"",IF(B1103&lt;&gt;"",IFERROR(INDEX(TArea,MATCH(B1103,TName,0))&amp;"",D1103&amp;""),D1103&amp;""))</f>
        <v/>
      </c>
      <c r="J1103" s="11">
        <f>IF(AND(A1103="",B1103=""),"",IF(B1103&lt;&gt;"",IFERROR(INDEX(TAsset,MATCH(B1103,TName,0))&amp;"",E1103&amp;""),E1103&amp;""))</f>
        <v/>
      </c>
      <c r="K1103" s="28">
        <f>IF(AND(A1103="",B1103="",C1103="",F1103=""),"",IF(A1103="","Add a date",IF(A1103&gt;AsOf,"After as-of date: not counted yet",IF(AND(B1103&lt;&gt;"",COUNTIF(TName,B1103)=0),"Task not on Tasks sheet",""))))</f>
        <v/>
      </c>
    </row>
    <row r="1104">
      <c r="A1104" s="6" t="n"/>
      <c r="B1104" s="10" t="n"/>
      <c r="C1104" s="10" t="n"/>
      <c r="D1104" s="10" t="n"/>
      <c r="E1104" s="10" t="n"/>
      <c r="F1104" s="24" t="n"/>
      <c r="G1104" s="10" t="n"/>
      <c r="H1104" s="10" t="n"/>
      <c r="I1104" s="11">
        <f>IF(AND(A1104="",B1104=""),"",IF(B1104&lt;&gt;"",IFERROR(INDEX(TArea,MATCH(B1104,TName,0))&amp;"",D1104&amp;""),D1104&amp;""))</f>
        <v/>
      </c>
      <c r="J1104" s="11">
        <f>IF(AND(A1104="",B1104=""),"",IF(B1104&lt;&gt;"",IFERROR(INDEX(TAsset,MATCH(B1104,TName,0))&amp;"",E1104&amp;""),E1104&amp;""))</f>
        <v/>
      </c>
      <c r="K1104" s="28">
        <f>IF(AND(A1104="",B1104="",C1104="",F1104=""),"",IF(A1104="","Add a date",IF(A1104&gt;AsOf,"After as-of date: not counted yet",IF(AND(B1104&lt;&gt;"",COUNTIF(TName,B1104)=0),"Task not on Tasks sheet",""))))</f>
        <v/>
      </c>
    </row>
    <row r="1105">
      <c r="A1105" s="6" t="n"/>
      <c r="B1105" s="10" t="n"/>
      <c r="C1105" s="10" t="n"/>
      <c r="D1105" s="10" t="n"/>
      <c r="E1105" s="10" t="n"/>
      <c r="F1105" s="24" t="n"/>
      <c r="G1105" s="10" t="n"/>
      <c r="H1105" s="10" t="n"/>
      <c r="I1105" s="11">
        <f>IF(AND(A1105="",B1105=""),"",IF(B1105&lt;&gt;"",IFERROR(INDEX(TArea,MATCH(B1105,TName,0))&amp;"",D1105&amp;""),D1105&amp;""))</f>
        <v/>
      </c>
      <c r="J1105" s="11">
        <f>IF(AND(A1105="",B1105=""),"",IF(B1105&lt;&gt;"",IFERROR(INDEX(TAsset,MATCH(B1105,TName,0))&amp;"",E1105&amp;""),E1105&amp;""))</f>
        <v/>
      </c>
      <c r="K1105" s="28">
        <f>IF(AND(A1105="",B1105="",C1105="",F1105=""),"",IF(A1105="","Add a date",IF(A1105&gt;AsOf,"After as-of date: not counted yet",IF(AND(B1105&lt;&gt;"",COUNTIF(TName,B1105)=0),"Task not on Tasks sheet",""))))</f>
        <v/>
      </c>
    </row>
    <row r="1106">
      <c r="A1106" s="6" t="n"/>
      <c r="B1106" s="10" t="n"/>
      <c r="C1106" s="10" t="n"/>
      <c r="D1106" s="10" t="n"/>
      <c r="E1106" s="10" t="n"/>
      <c r="F1106" s="24" t="n"/>
      <c r="G1106" s="10" t="n"/>
      <c r="H1106" s="10" t="n"/>
      <c r="I1106" s="11">
        <f>IF(AND(A1106="",B1106=""),"",IF(B1106&lt;&gt;"",IFERROR(INDEX(TArea,MATCH(B1106,TName,0))&amp;"",D1106&amp;""),D1106&amp;""))</f>
        <v/>
      </c>
      <c r="J1106" s="11">
        <f>IF(AND(A1106="",B1106=""),"",IF(B1106&lt;&gt;"",IFERROR(INDEX(TAsset,MATCH(B1106,TName,0))&amp;"",E1106&amp;""),E1106&amp;""))</f>
        <v/>
      </c>
      <c r="K1106" s="28">
        <f>IF(AND(A1106="",B1106="",C1106="",F1106=""),"",IF(A1106="","Add a date",IF(A1106&gt;AsOf,"After as-of date: not counted yet",IF(AND(B1106&lt;&gt;"",COUNTIF(TName,B1106)=0),"Task not on Tasks sheet",""))))</f>
        <v/>
      </c>
    </row>
    <row r="1107">
      <c r="A1107" s="6" t="n"/>
      <c r="B1107" s="10" t="n"/>
      <c r="C1107" s="10" t="n"/>
      <c r="D1107" s="10" t="n"/>
      <c r="E1107" s="10" t="n"/>
      <c r="F1107" s="24" t="n"/>
      <c r="G1107" s="10" t="n"/>
      <c r="H1107" s="10" t="n"/>
      <c r="I1107" s="11">
        <f>IF(AND(A1107="",B1107=""),"",IF(B1107&lt;&gt;"",IFERROR(INDEX(TArea,MATCH(B1107,TName,0))&amp;"",D1107&amp;""),D1107&amp;""))</f>
        <v/>
      </c>
      <c r="J1107" s="11">
        <f>IF(AND(A1107="",B1107=""),"",IF(B1107&lt;&gt;"",IFERROR(INDEX(TAsset,MATCH(B1107,TName,0))&amp;"",E1107&amp;""),E1107&amp;""))</f>
        <v/>
      </c>
      <c r="K1107" s="28">
        <f>IF(AND(A1107="",B1107="",C1107="",F1107=""),"",IF(A1107="","Add a date",IF(A1107&gt;AsOf,"After as-of date: not counted yet",IF(AND(B1107&lt;&gt;"",COUNTIF(TName,B1107)=0),"Task not on Tasks sheet",""))))</f>
        <v/>
      </c>
    </row>
    <row r="1108">
      <c r="A1108" s="6" t="n"/>
      <c r="B1108" s="10" t="n"/>
      <c r="C1108" s="10" t="n"/>
      <c r="D1108" s="10" t="n"/>
      <c r="E1108" s="10" t="n"/>
      <c r="F1108" s="24" t="n"/>
      <c r="G1108" s="10" t="n"/>
      <c r="H1108" s="10" t="n"/>
      <c r="I1108" s="11">
        <f>IF(AND(A1108="",B1108=""),"",IF(B1108&lt;&gt;"",IFERROR(INDEX(TArea,MATCH(B1108,TName,0))&amp;"",D1108&amp;""),D1108&amp;""))</f>
        <v/>
      </c>
      <c r="J1108" s="11">
        <f>IF(AND(A1108="",B1108=""),"",IF(B1108&lt;&gt;"",IFERROR(INDEX(TAsset,MATCH(B1108,TName,0))&amp;"",E1108&amp;""),E1108&amp;""))</f>
        <v/>
      </c>
      <c r="K1108" s="28">
        <f>IF(AND(A1108="",B1108="",C1108="",F1108=""),"",IF(A1108="","Add a date",IF(A1108&gt;AsOf,"After as-of date: not counted yet",IF(AND(B1108&lt;&gt;"",COUNTIF(TName,B1108)=0),"Task not on Tasks sheet",""))))</f>
        <v/>
      </c>
    </row>
    <row r="1109">
      <c r="A1109" s="6" t="n"/>
      <c r="B1109" s="10" t="n"/>
      <c r="C1109" s="10" t="n"/>
      <c r="D1109" s="10" t="n"/>
      <c r="E1109" s="10" t="n"/>
      <c r="F1109" s="24" t="n"/>
      <c r="G1109" s="10" t="n"/>
      <c r="H1109" s="10" t="n"/>
      <c r="I1109" s="11">
        <f>IF(AND(A1109="",B1109=""),"",IF(B1109&lt;&gt;"",IFERROR(INDEX(TArea,MATCH(B1109,TName,0))&amp;"",D1109&amp;""),D1109&amp;""))</f>
        <v/>
      </c>
      <c r="J1109" s="11">
        <f>IF(AND(A1109="",B1109=""),"",IF(B1109&lt;&gt;"",IFERROR(INDEX(TAsset,MATCH(B1109,TName,0))&amp;"",E1109&amp;""),E1109&amp;""))</f>
        <v/>
      </c>
      <c r="K1109" s="28">
        <f>IF(AND(A1109="",B1109="",C1109="",F1109=""),"",IF(A1109="","Add a date",IF(A1109&gt;AsOf,"After as-of date: not counted yet",IF(AND(B1109&lt;&gt;"",COUNTIF(TName,B1109)=0),"Task not on Tasks sheet",""))))</f>
        <v/>
      </c>
    </row>
    <row r="1110">
      <c r="A1110" s="6" t="n"/>
      <c r="B1110" s="10" t="n"/>
      <c r="C1110" s="10" t="n"/>
      <c r="D1110" s="10" t="n"/>
      <c r="E1110" s="10" t="n"/>
      <c r="F1110" s="24" t="n"/>
      <c r="G1110" s="10" t="n"/>
      <c r="H1110" s="10" t="n"/>
      <c r="I1110" s="11">
        <f>IF(AND(A1110="",B1110=""),"",IF(B1110&lt;&gt;"",IFERROR(INDEX(TArea,MATCH(B1110,TName,0))&amp;"",D1110&amp;""),D1110&amp;""))</f>
        <v/>
      </c>
      <c r="J1110" s="11">
        <f>IF(AND(A1110="",B1110=""),"",IF(B1110&lt;&gt;"",IFERROR(INDEX(TAsset,MATCH(B1110,TName,0))&amp;"",E1110&amp;""),E1110&amp;""))</f>
        <v/>
      </c>
      <c r="K1110" s="28">
        <f>IF(AND(A1110="",B1110="",C1110="",F1110=""),"",IF(A1110="","Add a date",IF(A1110&gt;AsOf,"After as-of date: not counted yet",IF(AND(B1110&lt;&gt;"",COUNTIF(TName,B1110)=0),"Task not on Tasks sheet",""))))</f>
        <v/>
      </c>
    </row>
    <row r="1111">
      <c r="A1111" s="6" t="n"/>
      <c r="B1111" s="10" t="n"/>
      <c r="C1111" s="10" t="n"/>
      <c r="D1111" s="10" t="n"/>
      <c r="E1111" s="10" t="n"/>
      <c r="F1111" s="24" t="n"/>
      <c r="G1111" s="10" t="n"/>
      <c r="H1111" s="10" t="n"/>
      <c r="I1111" s="11">
        <f>IF(AND(A1111="",B1111=""),"",IF(B1111&lt;&gt;"",IFERROR(INDEX(TArea,MATCH(B1111,TName,0))&amp;"",D1111&amp;""),D1111&amp;""))</f>
        <v/>
      </c>
      <c r="J1111" s="11">
        <f>IF(AND(A1111="",B1111=""),"",IF(B1111&lt;&gt;"",IFERROR(INDEX(TAsset,MATCH(B1111,TName,0))&amp;"",E1111&amp;""),E1111&amp;""))</f>
        <v/>
      </c>
      <c r="K1111" s="28">
        <f>IF(AND(A1111="",B1111="",C1111="",F1111=""),"",IF(A1111="","Add a date",IF(A1111&gt;AsOf,"After as-of date: not counted yet",IF(AND(B1111&lt;&gt;"",COUNTIF(TName,B1111)=0),"Task not on Tasks sheet",""))))</f>
        <v/>
      </c>
    </row>
    <row r="1112">
      <c r="A1112" s="6" t="n"/>
      <c r="B1112" s="10" t="n"/>
      <c r="C1112" s="10" t="n"/>
      <c r="D1112" s="10" t="n"/>
      <c r="E1112" s="10" t="n"/>
      <c r="F1112" s="24" t="n"/>
      <c r="G1112" s="10" t="n"/>
      <c r="H1112" s="10" t="n"/>
      <c r="I1112" s="11">
        <f>IF(AND(A1112="",B1112=""),"",IF(B1112&lt;&gt;"",IFERROR(INDEX(TArea,MATCH(B1112,TName,0))&amp;"",D1112&amp;""),D1112&amp;""))</f>
        <v/>
      </c>
      <c r="J1112" s="11">
        <f>IF(AND(A1112="",B1112=""),"",IF(B1112&lt;&gt;"",IFERROR(INDEX(TAsset,MATCH(B1112,TName,0))&amp;"",E1112&amp;""),E1112&amp;""))</f>
        <v/>
      </c>
      <c r="K1112" s="28">
        <f>IF(AND(A1112="",B1112="",C1112="",F1112=""),"",IF(A1112="","Add a date",IF(A1112&gt;AsOf,"After as-of date: not counted yet",IF(AND(B1112&lt;&gt;"",COUNTIF(TName,B1112)=0),"Task not on Tasks sheet",""))))</f>
        <v/>
      </c>
    </row>
    <row r="1113">
      <c r="A1113" s="6" t="n"/>
      <c r="B1113" s="10" t="n"/>
      <c r="C1113" s="10" t="n"/>
      <c r="D1113" s="10" t="n"/>
      <c r="E1113" s="10" t="n"/>
      <c r="F1113" s="24" t="n"/>
      <c r="G1113" s="10" t="n"/>
      <c r="H1113" s="10" t="n"/>
      <c r="I1113" s="11">
        <f>IF(AND(A1113="",B1113=""),"",IF(B1113&lt;&gt;"",IFERROR(INDEX(TArea,MATCH(B1113,TName,0))&amp;"",D1113&amp;""),D1113&amp;""))</f>
        <v/>
      </c>
      <c r="J1113" s="11">
        <f>IF(AND(A1113="",B1113=""),"",IF(B1113&lt;&gt;"",IFERROR(INDEX(TAsset,MATCH(B1113,TName,0))&amp;"",E1113&amp;""),E1113&amp;""))</f>
        <v/>
      </c>
      <c r="K1113" s="28">
        <f>IF(AND(A1113="",B1113="",C1113="",F1113=""),"",IF(A1113="","Add a date",IF(A1113&gt;AsOf,"After as-of date: not counted yet",IF(AND(B1113&lt;&gt;"",COUNTIF(TName,B1113)=0),"Task not on Tasks sheet",""))))</f>
        <v/>
      </c>
    </row>
    <row r="1114">
      <c r="A1114" s="6" t="n"/>
      <c r="B1114" s="10" t="n"/>
      <c r="C1114" s="10" t="n"/>
      <c r="D1114" s="10" t="n"/>
      <c r="E1114" s="10" t="n"/>
      <c r="F1114" s="24" t="n"/>
      <c r="G1114" s="10" t="n"/>
      <c r="H1114" s="10" t="n"/>
      <c r="I1114" s="11">
        <f>IF(AND(A1114="",B1114=""),"",IF(B1114&lt;&gt;"",IFERROR(INDEX(TArea,MATCH(B1114,TName,0))&amp;"",D1114&amp;""),D1114&amp;""))</f>
        <v/>
      </c>
      <c r="J1114" s="11">
        <f>IF(AND(A1114="",B1114=""),"",IF(B1114&lt;&gt;"",IFERROR(INDEX(TAsset,MATCH(B1114,TName,0))&amp;"",E1114&amp;""),E1114&amp;""))</f>
        <v/>
      </c>
      <c r="K1114" s="28">
        <f>IF(AND(A1114="",B1114="",C1114="",F1114=""),"",IF(A1114="","Add a date",IF(A1114&gt;AsOf,"After as-of date: not counted yet",IF(AND(B1114&lt;&gt;"",COUNTIF(TName,B1114)=0),"Task not on Tasks sheet",""))))</f>
        <v/>
      </c>
    </row>
    <row r="1115">
      <c r="A1115" s="6" t="n"/>
      <c r="B1115" s="10" t="n"/>
      <c r="C1115" s="10" t="n"/>
      <c r="D1115" s="10" t="n"/>
      <c r="E1115" s="10" t="n"/>
      <c r="F1115" s="24" t="n"/>
      <c r="G1115" s="10" t="n"/>
      <c r="H1115" s="10" t="n"/>
      <c r="I1115" s="11">
        <f>IF(AND(A1115="",B1115=""),"",IF(B1115&lt;&gt;"",IFERROR(INDEX(TArea,MATCH(B1115,TName,0))&amp;"",D1115&amp;""),D1115&amp;""))</f>
        <v/>
      </c>
      <c r="J1115" s="11">
        <f>IF(AND(A1115="",B1115=""),"",IF(B1115&lt;&gt;"",IFERROR(INDEX(TAsset,MATCH(B1115,TName,0))&amp;"",E1115&amp;""),E1115&amp;""))</f>
        <v/>
      </c>
      <c r="K1115" s="28">
        <f>IF(AND(A1115="",B1115="",C1115="",F1115=""),"",IF(A1115="","Add a date",IF(A1115&gt;AsOf,"After as-of date: not counted yet",IF(AND(B1115&lt;&gt;"",COUNTIF(TName,B1115)=0),"Task not on Tasks sheet",""))))</f>
        <v/>
      </c>
    </row>
    <row r="1116">
      <c r="A1116" s="6" t="n"/>
      <c r="B1116" s="10" t="n"/>
      <c r="C1116" s="10" t="n"/>
      <c r="D1116" s="10" t="n"/>
      <c r="E1116" s="10" t="n"/>
      <c r="F1116" s="24" t="n"/>
      <c r="G1116" s="10" t="n"/>
      <c r="H1116" s="10" t="n"/>
      <c r="I1116" s="11">
        <f>IF(AND(A1116="",B1116=""),"",IF(B1116&lt;&gt;"",IFERROR(INDEX(TArea,MATCH(B1116,TName,0))&amp;"",D1116&amp;""),D1116&amp;""))</f>
        <v/>
      </c>
      <c r="J1116" s="11">
        <f>IF(AND(A1116="",B1116=""),"",IF(B1116&lt;&gt;"",IFERROR(INDEX(TAsset,MATCH(B1116,TName,0))&amp;"",E1116&amp;""),E1116&amp;""))</f>
        <v/>
      </c>
      <c r="K1116" s="28">
        <f>IF(AND(A1116="",B1116="",C1116="",F1116=""),"",IF(A1116="","Add a date",IF(A1116&gt;AsOf,"After as-of date: not counted yet",IF(AND(B1116&lt;&gt;"",COUNTIF(TName,B1116)=0),"Task not on Tasks sheet",""))))</f>
        <v/>
      </c>
    </row>
    <row r="1117">
      <c r="A1117" s="6" t="n"/>
      <c r="B1117" s="10" t="n"/>
      <c r="C1117" s="10" t="n"/>
      <c r="D1117" s="10" t="n"/>
      <c r="E1117" s="10" t="n"/>
      <c r="F1117" s="24" t="n"/>
      <c r="G1117" s="10" t="n"/>
      <c r="H1117" s="10" t="n"/>
      <c r="I1117" s="11">
        <f>IF(AND(A1117="",B1117=""),"",IF(B1117&lt;&gt;"",IFERROR(INDEX(TArea,MATCH(B1117,TName,0))&amp;"",D1117&amp;""),D1117&amp;""))</f>
        <v/>
      </c>
      <c r="J1117" s="11">
        <f>IF(AND(A1117="",B1117=""),"",IF(B1117&lt;&gt;"",IFERROR(INDEX(TAsset,MATCH(B1117,TName,0))&amp;"",E1117&amp;""),E1117&amp;""))</f>
        <v/>
      </c>
      <c r="K1117" s="28">
        <f>IF(AND(A1117="",B1117="",C1117="",F1117=""),"",IF(A1117="","Add a date",IF(A1117&gt;AsOf,"After as-of date: not counted yet",IF(AND(B1117&lt;&gt;"",COUNTIF(TName,B1117)=0),"Task not on Tasks sheet",""))))</f>
        <v/>
      </c>
    </row>
    <row r="1118">
      <c r="A1118" s="6" t="n"/>
      <c r="B1118" s="10" t="n"/>
      <c r="C1118" s="10" t="n"/>
      <c r="D1118" s="10" t="n"/>
      <c r="E1118" s="10" t="n"/>
      <c r="F1118" s="24" t="n"/>
      <c r="G1118" s="10" t="n"/>
      <c r="H1118" s="10" t="n"/>
      <c r="I1118" s="11">
        <f>IF(AND(A1118="",B1118=""),"",IF(B1118&lt;&gt;"",IFERROR(INDEX(TArea,MATCH(B1118,TName,0))&amp;"",D1118&amp;""),D1118&amp;""))</f>
        <v/>
      </c>
      <c r="J1118" s="11">
        <f>IF(AND(A1118="",B1118=""),"",IF(B1118&lt;&gt;"",IFERROR(INDEX(TAsset,MATCH(B1118,TName,0))&amp;"",E1118&amp;""),E1118&amp;""))</f>
        <v/>
      </c>
      <c r="K1118" s="28">
        <f>IF(AND(A1118="",B1118="",C1118="",F1118=""),"",IF(A1118="","Add a date",IF(A1118&gt;AsOf,"After as-of date: not counted yet",IF(AND(B1118&lt;&gt;"",COUNTIF(TName,B1118)=0),"Task not on Tasks sheet",""))))</f>
        <v/>
      </c>
    </row>
    <row r="1119">
      <c r="A1119" s="6" t="n"/>
      <c r="B1119" s="10" t="n"/>
      <c r="C1119" s="10" t="n"/>
      <c r="D1119" s="10" t="n"/>
      <c r="E1119" s="10" t="n"/>
      <c r="F1119" s="24" t="n"/>
      <c r="G1119" s="10" t="n"/>
      <c r="H1119" s="10" t="n"/>
      <c r="I1119" s="11">
        <f>IF(AND(A1119="",B1119=""),"",IF(B1119&lt;&gt;"",IFERROR(INDEX(TArea,MATCH(B1119,TName,0))&amp;"",D1119&amp;""),D1119&amp;""))</f>
        <v/>
      </c>
      <c r="J1119" s="11">
        <f>IF(AND(A1119="",B1119=""),"",IF(B1119&lt;&gt;"",IFERROR(INDEX(TAsset,MATCH(B1119,TName,0))&amp;"",E1119&amp;""),E1119&amp;""))</f>
        <v/>
      </c>
      <c r="K1119" s="28">
        <f>IF(AND(A1119="",B1119="",C1119="",F1119=""),"",IF(A1119="","Add a date",IF(A1119&gt;AsOf,"After as-of date: not counted yet",IF(AND(B1119&lt;&gt;"",COUNTIF(TName,B1119)=0),"Task not on Tasks sheet",""))))</f>
        <v/>
      </c>
    </row>
    <row r="1120">
      <c r="A1120" s="6" t="n"/>
      <c r="B1120" s="10" t="n"/>
      <c r="C1120" s="10" t="n"/>
      <c r="D1120" s="10" t="n"/>
      <c r="E1120" s="10" t="n"/>
      <c r="F1120" s="24" t="n"/>
      <c r="G1120" s="10" t="n"/>
      <c r="H1120" s="10" t="n"/>
      <c r="I1120" s="11">
        <f>IF(AND(A1120="",B1120=""),"",IF(B1120&lt;&gt;"",IFERROR(INDEX(TArea,MATCH(B1120,TName,0))&amp;"",D1120&amp;""),D1120&amp;""))</f>
        <v/>
      </c>
      <c r="J1120" s="11">
        <f>IF(AND(A1120="",B1120=""),"",IF(B1120&lt;&gt;"",IFERROR(INDEX(TAsset,MATCH(B1120,TName,0))&amp;"",E1120&amp;""),E1120&amp;""))</f>
        <v/>
      </c>
      <c r="K1120" s="28">
        <f>IF(AND(A1120="",B1120="",C1120="",F1120=""),"",IF(A1120="","Add a date",IF(A1120&gt;AsOf,"After as-of date: not counted yet",IF(AND(B1120&lt;&gt;"",COUNTIF(TName,B1120)=0),"Task not on Tasks sheet",""))))</f>
        <v/>
      </c>
    </row>
    <row r="1121">
      <c r="A1121" s="6" t="n"/>
      <c r="B1121" s="10" t="n"/>
      <c r="C1121" s="10" t="n"/>
      <c r="D1121" s="10" t="n"/>
      <c r="E1121" s="10" t="n"/>
      <c r="F1121" s="24" t="n"/>
      <c r="G1121" s="10" t="n"/>
      <c r="H1121" s="10" t="n"/>
      <c r="I1121" s="11">
        <f>IF(AND(A1121="",B1121=""),"",IF(B1121&lt;&gt;"",IFERROR(INDEX(TArea,MATCH(B1121,TName,0))&amp;"",D1121&amp;""),D1121&amp;""))</f>
        <v/>
      </c>
      <c r="J1121" s="11">
        <f>IF(AND(A1121="",B1121=""),"",IF(B1121&lt;&gt;"",IFERROR(INDEX(TAsset,MATCH(B1121,TName,0))&amp;"",E1121&amp;""),E1121&amp;""))</f>
        <v/>
      </c>
      <c r="K1121" s="28">
        <f>IF(AND(A1121="",B1121="",C1121="",F1121=""),"",IF(A1121="","Add a date",IF(A1121&gt;AsOf,"After as-of date: not counted yet",IF(AND(B1121&lt;&gt;"",COUNTIF(TName,B1121)=0),"Task not on Tasks sheet",""))))</f>
        <v/>
      </c>
    </row>
    <row r="1122">
      <c r="A1122" s="6" t="n"/>
      <c r="B1122" s="10" t="n"/>
      <c r="C1122" s="10" t="n"/>
      <c r="D1122" s="10" t="n"/>
      <c r="E1122" s="10" t="n"/>
      <c r="F1122" s="24" t="n"/>
      <c r="G1122" s="10" t="n"/>
      <c r="H1122" s="10" t="n"/>
      <c r="I1122" s="11">
        <f>IF(AND(A1122="",B1122=""),"",IF(B1122&lt;&gt;"",IFERROR(INDEX(TArea,MATCH(B1122,TName,0))&amp;"",D1122&amp;""),D1122&amp;""))</f>
        <v/>
      </c>
      <c r="J1122" s="11">
        <f>IF(AND(A1122="",B1122=""),"",IF(B1122&lt;&gt;"",IFERROR(INDEX(TAsset,MATCH(B1122,TName,0))&amp;"",E1122&amp;""),E1122&amp;""))</f>
        <v/>
      </c>
      <c r="K1122" s="28">
        <f>IF(AND(A1122="",B1122="",C1122="",F1122=""),"",IF(A1122="","Add a date",IF(A1122&gt;AsOf,"After as-of date: not counted yet",IF(AND(B1122&lt;&gt;"",COUNTIF(TName,B1122)=0),"Task not on Tasks sheet",""))))</f>
        <v/>
      </c>
    </row>
    <row r="1123">
      <c r="A1123" s="6" t="n"/>
      <c r="B1123" s="10" t="n"/>
      <c r="C1123" s="10" t="n"/>
      <c r="D1123" s="10" t="n"/>
      <c r="E1123" s="10" t="n"/>
      <c r="F1123" s="24" t="n"/>
      <c r="G1123" s="10" t="n"/>
      <c r="H1123" s="10" t="n"/>
      <c r="I1123" s="11">
        <f>IF(AND(A1123="",B1123=""),"",IF(B1123&lt;&gt;"",IFERROR(INDEX(TArea,MATCH(B1123,TName,0))&amp;"",D1123&amp;""),D1123&amp;""))</f>
        <v/>
      </c>
      <c r="J1123" s="11">
        <f>IF(AND(A1123="",B1123=""),"",IF(B1123&lt;&gt;"",IFERROR(INDEX(TAsset,MATCH(B1123,TName,0))&amp;"",E1123&amp;""),E1123&amp;""))</f>
        <v/>
      </c>
      <c r="K1123" s="28">
        <f>IF(AND(A1123="",B1123="",C1123="",F1123=""),"",IF(A1123="","Add a date",IF(A1123&gt;AsOf,"After as-of date: not counted yet",IF(AND(B1123&lt;&gt;"",COUNTIF(TName,B1123)=0),"Task not on Tasks sheet",""))))</f>
        <v/>
      </c>
    </row>
    <row r="1124">
      <c r="A1124" s="6" t="n"/>
      <c r="B1124" s="10" t="n"/>
      <c r="C1124" s="10" t="n"/>
      <c r="D1124" s="10" t="n"/>
      <c r="E1124" s="10" t="n"/>
      <c r="F1124" s="24" t="n"/>
      <c r="G1124" s="10" t="n"/>
      <c r="H1124" s="10" t="n"/>
      <c r="I1124" s="11">
        <f>IF(AND(A1124="",B1124=""),"",IF(B1124&lt;&gt;"",IFERROR(INDEX(TArea,MATCH(B1124,TName,0))&amp;"",D1124&amp;""),D1124&amp;""))</f>
        <v/>
      </c>
      <c r="J1124" s="11">
        <f>IF(AND(A1124="",B1124=""),"",IF(B1124&lt;&gt;"",IFERROR(INDEX(TAsset,MATCH(B1124,TName,0))&amp;"",E1124&amp;""),E1124&amp;""))</f>
        <v/>
      </c>
      <c r="K1124" s="28">
        <f>IF(AND(A1124="",B1124="",C1124="",F1124=""),"",IF(A1124="","Add a date",IF(A1124&gt;AsOf,"After as-of date: not counted yet",IF(AND(B1124&lt;&gt;"",COUNTIF(TName,B1124)=0),"Task not on Tasks sheet",""))))</f>
        <v/>
      </c>
    </row>
    <row r="1125">
      <c r="A1125" s="6" t="n"/>
      <c r="B1125" s="10" t="n"/>
      <c r="C1125" s="10" t="n"/>
      <c r="D1125" s="10" t="n"/>
      <c r="E1125" s="10" t="n"/>
      <c r="F1125" s="24" t="n"/>
      <c r="G1125" s="10" t="n"/>
      <c r="H1125" s="10" t="n"/>
      <c r="I1125" s="11">
        <f>IF(AND(A1125="",B1125=""),"",IF(B1125&lt;&gt;"",IFERROR(INDEX(TArea,MATCH(B1125,TName,0))&amp;"",D1125&amp;""),D1125&amp;""))</f>
        <v/>
      </c>
      <c r="J1125" s="11">
        <f>IF(AND(A1125="",B1125=""),"",IF(B1125&lt;&gt;"",IFERROR(INDEX(TAsset,MATCH(B1125,TName,0))&amp;"",E1125&amp;""),E1125&amp;""))</f>
        <v/>
      </c>
      <c r="K1125" s="28">
        <f>IF(AND(A1125="",B1125="",C1125="",F1125=""),"",IF(A1125="","Add a date",IF(A1125&gt;AsOf,"After as-of date: not counted yet",IF(AND(B1125&lt;&gt;"",COUNTIF(TName,B1125)=0),"Task not on Tasks sheet",""))))</f>
        <v/>
      </c>
    </row>
    <row r="1126">
      <c r="A1126" s="6" t="n"/>
      <c r="B1126" s="10" t="n"/>
      <c r="C1126" s="10" t="n"/>
      <c r="D1126" s="10" t="n"/>
      <c r="E1126" s="10" t="n"/>
      <c r="F1126" s="24" t="n"/>
      <c r="G1126" s="10" t="n"/>
      <c r="H1126" s="10" t="n"/>
      <c r="I1126" s="11">
        <f>IF(AND(A1126="",B1126=""),"",IF(B1126&lt;&gt;"",IFERROR(INDEX(TArea,MATCH(B1126,TName,0))&amp;"",D1126&amp;""),D1126&amp;""))</f>
        <v/>
      </c>
      <c r="J1126" s="11">
        <f>IF(AND(A1126="",B1126=""),"",IF(B1126&lt;&gt;"",IFERROR(INDEX(TAsset,MATCH(B1126,TName,0))&amp;"",E1126&amp;""),E1126&amp;""))</f>
        <v/>
      </c>
      <c r="K1126" s="28">
        <f>IF(AND(A1126="",B1126="",C1126="",F1126=""),"",IF(A1126="","Add a date",IF(A1126&gt;AsOf,"After as-of date: not counted yet",IF(AND(B1126&lt;&gt;"",COUNTIF(TName,B1126)=0),"Task not on Tasks sheet",""))))</f>
        <v/>
      </c>
    </row>
    <row r="1127">
      <c r="A1127" s="6" t="n"/>
      <c r="B1127" s="10" t="n"/>
      <c r="C1127" s="10" t="n"/>
      <c r="D1127" s="10" t="n"/>
      <c r="E1127" s="10" t="n"/>
      <c r="F1127" s="24" t="n"/>
      <c r="G1127" s="10" t="n"/>
      <c r="H1127" s="10" t="n"/>
      <c r="I1127" s="11">
        <f>IF(AND(A1127="",B1127=""),"",IF(B1127&lt;&gt;"",IFERROR(INDEX(TArea,MATCH(B1127,TName,0))&amp;"",D1127&amp;""),D1127&amp;""))</f>
        <v/>
      </c>
      <c r="J1127" s="11">
        <f>IF(AND(A1127="",B1127=""),"",IF(B1127&lt;&gt;"",IFERROR(INDEX(TAsset,MATCH(B1127,TName,0))&amp;"",E1127&amp;""),E1127&amp;""))</f>
        <v/>
      </c>
      <c r="K1127" s="28">
        <f>IF(AND(A1127="",B1127="",C1127="",F1127=""),"",IF(A1127="","Add a date",IF(A1127&gt;AsOf,"After as-of date: not counted yet",IF(AND(B1127&lt;&gt;"",COUNTIF(TName,B1127)=0),"Task not on Tasks sheet",""))))</f>
        <v/>
      </c>
    </row>
    <row r="1128">
      <c r="A1128" s="6" t="n"/>
      <c r="B1128" s="10" t="n"/>
      <c r="C1128" s="10" t="n"/>
      <c r="D1128" s="10" t="n"/>
      <c r="E1128" s="10" t="n"/>
      <c r="F1128" s="24" t="n"/>
      <c r="G1128" s="10" t="n"/>
      <c r="H1128" s="10" t="n"/>
      <c r="I1128" s="11">
        <f>IF(AND(A1128="",B1128=""),"",IF(B1128&lt;&gt;"",IFERROR(INDEX(TArea,MATCH(B1128,TName,0))&amp;"",D1128&amp;""),D1128&amp;""))</f>
        <v/>
      </c>
      <c r="J1128" s="11">
        <f>IF(AND(A1128="",B1128=""),"",IF(B1128&lt;&gt;"",IFERROR(INDEX(TAsset,MATCH(B1128,TName,0))&amp;"",E1128&amp;""),E1128&amp;""))</f>
        <v/>
      </c>
      <c r="K1128" s="28">
        <f>IF(AND(A1128="",B1128="",C1128="",F1128=""),"",IF(A1128="","Add a date",IF(A1128&gt;AsOf,"After as-of date: not counted yet",IF(AND(B1128&lt;&gt;"",COUNTIF(TName,B1128)=0),"Task not on Tasks sheet",""))))</f>
        <v/>
      </c>
    </row>
    <row r="1129">
      <c r="A1129" s="6" t="n"/>
      <c r="B1129" s="10" t="n"/>
      <c r="C1129" s="10" t="n"/>
      <c r="D1129" s="10" t="n"/>
      <c r="E1129" s="10" t="n"/>
      <c r="F1129" s="24" t="n"/>
      <c r="G1129" s="10" t="n"/>
      <c r="H1129" s="10" t="n"/>
      <c r="I1129" s="11">
        <f>IF(AND(A1129="",B1129=""),"",IF(B1129&lt;&gt;"",IFERROR(INDEX(TArea,MATCH(B1129,TName,0))&amp;"",D1129&amp;""),D1129&amp;""))</f>
        <v/>
      </c>
      <c r="J1129" s="11">
        <f>IF(AND(A1129="",B1129=""),"",IF(B1129&lt;&gt;"",IFERROR(INDEX(TAsset,MATCH(B1129,TName,0))&amp;"",E1129&amp;""),E1129&amp;""))</f>
        <v/>
      </c>
      <c r="K1129" s="28">
        <f>IF(AND(A1129="",B1129="",C1129="",F1129=""),"",IF(A1129="","Add a date",IF(A1129&gt;AsOf,"After as-of date: not counted yet",IF(AND(B1129&lt;&gt;"",COUNTIF(TName,B1129)=0),"Task not on Tasks sheet",""))))</f>
        <v/>
      </c>
    </row>
    <row r="1130">
      <c r="A1130" s="6" t="n"/>
      <c r="B1130" s="10" t="n"/>
      <c r="C1130" s="10" t="n"/>
      <c r="D1130" s="10" t="n"/>
      <c r="E1130" s="10" t="n"/>
      <c r="F1130" s="24" t="n"/>
      <c r="G1130" s="10" t="n"/>
      <c r="H1130" s="10" t="n"/>
      <c r="I1130" s="11">
        <f>IF(AND(A1130="",B1130=""),"",IF(B1130&lt;&gt;"",IFERROR(INDEX(TArea,MATCH(B1130,TName,0))&amp;"",D1130&amp;""),D1130&amp;""))</f>
        <v/>
      </c>
      <c r="J1130" s="11">
        <f>IF(AND(A1130="",B1130=""),"",IF(B1130&lt;&gt;"",IFERROR(INDEX(TAsset,MATCH(B1130,TName,0))&amp;"",E1130&amp;""),E1130&amp;""))</f>
        <v/>
      </c>
      <c r="K1130" s="28">
        <f>IF(AND(A1130="",B1130="",C1130="",F1130=""),"",IF(A1130="","Add a date",IF(A1130&gt;AsOf,"After as-of date: not counted yet",IF(AND(B1130&lt;&gt;"",COUNTIF(TName,B1130)=0),"Task not on Tasks sheet",""))))</f>
        <v/>
      </c>
    </row>
    <row r="1131">
      <c r="A1131" s="6" t="n"/>
      <c r="B1131" s="10" t="n"/>
      <c r="C1131" s="10" t="n"/>
      <c r="D1131" s="10" t="n"/>
      <c r="E1131" s="10" t="n"/>
      <c r="F1131" s="24" t="n"/>
      <c r="G1131" s="10" t="n"/>
      <c r="H1131" s="10" t="n"/>
      <c r="I1131" s="11">
        <f>IF(AND(A1131="",B1131=""),"",IF(B1131&lt;&gt;"",IFERROR(INDEX(TArea,MATCH(B1131,TName,0))&amp;"",D1131&amp;""),D1131&amp;""))</f>
        <v/>
      </c>
      <c r="J1131" s="11">
        <f>IF(AND(A1131="",B1131=""),"",IF(B1131&lt;&gt;"",IFERROR(INDEX(TAsset,MATCH(B1131,TName,0))&amp;"",E1131&amp;""),E1131&amp;""))</f>
        <v/>
      </c>
      <c r="K1131" s="28">
        <f>IF(AND(A1131="",B1131="",C1131="",F1131=""),"",IF(A1131="","Add a date",IF(A1131&gt;AsOf,"After as-of date: not counted yet",IF(AND(B1131&lt;&gt;"",COUNTIF(TName,B1131)=0),"Task not on Tasks sheet",""))))</f>
        <v/>
      </c>
    </row>
    <row r="1132">
      <c r="A1132" s="6" t="n"/>
      <c r="B1132" s="10" t="n"/>
      <c r="C1132" s="10" t="n"/>
      <c r="D1132" s="10" t="n"/>
      <c r="E1132" s="10" t="n"/>
      <c r="F1132" s="24" t="n"/>
      <c r="G1132" s="10" t="n"/>
      <c r="H1132" s="10" t="n"/>
      <c r="I1132" s="11">
        <f>IF(AND(A1132="",B1132=""),"",IF(B1132&lt;&gt;"",IFERROR(INDEX(TArea,MATCH(B1132,TName,0))&amp;"",D1132&amp;""),D1132&amp;""))</f>
        <v/>
      </c>
      <c r="J1132" s="11">
        <f>IF(AND(A1132="",B1132=""),"",IF(B1132&lt;&gt;"",IFERROR(INDEX(TAsset,MATCH(B1132,TName,0))&amp;"",E1132&amp;""),E1132&amp;""))</f>
        <v/>
      </c>
      <c r="K1132" s="28">
        <f>IF(AND(A1132="",B1132="",C1132="",F1132=""),"",IF(A1132="","Add a date",IF(A1132&gt;AsOf,"After as-of date: not counted yet",IF(AND(B1132&lt;&gt;"",COUNTIF(TName,B1132)=0),"Task not on Tasks sheet",""))))</f>
        <v/>
      </c>
    </row>
    <row r="1133">
      <c r="A1133" s="6" t="n"/>
      <c r="B1133" s="10" t="n"/>
      <c r="C1133" s="10" t="n"/>
      <c r="D1133" s="10" t="n"/>
      <c r="E1133" s="10" t="n"/>
      <c r="F1133" s="24" t="n"/>
      <c r="G1133" s="10" t="n"/>
      <c r="H1133" s="10" t="n"/>
      <c r="I1133" s="11">
        <f>IF(AND(A1133="",B1133=""),"",IF(B1133&lt;&gt;"",IFERROR(INDEX(TArea,MATCH(B1133,TName,0))&amp;"",D1133&amp;""),D1133&amp;""))</f>
        <v/>
      </c>
      <c r="J1133" s="11">
        <f>IF(AND(A1133="",B1133=""),"",IF(B1133&lt;&gt;"",IFERROR(INDEX(TAsset,MATCH(B1133,TName,0))&amp;"",E1133&amp;""),E1133&amp;""))</f>
        <v/>
      </c>
      <c r="K1133" s="28">
        <f>IF(AND(A1133="",B1133="",C1133="",F1133=""),"",IF(A1133="","Add a date",IF(A1133&gt;AsOf,"After as-of date: not counted yet",IF(AND(B1133&lt;&gt;"",COUNTIF(TName,B1133)=0),"Task not on Tasks sheet",""))))</f>
        <v/>
      </c>
    </row>
    <row r="1134">
      <c r="A1134" s="6" t="n"/>
      <c r="B1134" s="10" t="n"/>
      <c r="C1134" s="10" t="n"/>
      <c r="D1134" s="10" t="n"/>
      <c r="E1134" s="10" t="n"/>
      <c r="F1134" s="24" t="n"/>
      <c r="G1134" s="10" t="n"/>
      <c r="H1134" s="10" t="n"/>
      <c r="I1134" s="11">
        <f>IF(AND(A1134="",B1134=""),"",IF(B1134&lt;&gt;"",IFERROR(INDEX(TArea,MATCH(B1134,TName,0))&amp;"",D1134&amp;""),D1134&amp;""))</f>
        <v/>
      </c>
      <c r="J1134" s="11">
        <f>IF(AND(A1134="",B1134=""),"",IF(B1134&lt;&gt;"",IFERROR(INDEX(TAsset,MATCH(B1134,TName,0))&amp;"",E1134&amp;""),E1134&amp;""))</f>
        <v/>
      </c>
      <c r="K1134" s="28">
        <f>IF(AND(A1134="",B1134="",C1134="",F1134=""),"",IF(A1134="","Add a date",IF(A1134&gt;AsOf,"After as-of date: not counted yet",IF(AND(B1134&lt;&gt;"",COUNTIF(TName,B1134)=0),"Task not on Tasks sheet",""))))</f>
        <v/>
      </c>
    </row>
    <row r="1135">
      <c r="A1135" s="6" t="n"/>
      <c r="B1135" s="10" t="n"/>
      <c r="C1135" s="10" t="n"/>
      <c r="D1135" s="10" t="n"/>
      <c r="E1135" s="10" t="n"/>
      <c r="F1135" s="24" t="n"/>
      <c r="G1135" s="10" t="n"/>
      <c r="H1135" s="10" t="n"/>
      <c r="I1135" s="11">
        <f>IF(AND(A1135="",B1135=""),"",IF(B1135&lt;&gt;"",IFERROR(INDEX(TArea,MATCH(B1135,TName,0))&amp;"",D1135&amp;""),D1135&amp;""))</f>
        <v/>
      </c>
      <c r="J1135" s="11">
        <f>IF(AND(A1135="",B1135=""),"",IF(B1135&lt;&gt;"",IFERROR(INDEX(TAsset,MATCH(B1135,TName,0))&amp;"",E1135&amp;""),E1135&amp;""))</f>
        <v/>
      </c>
      <c r="K1135" s="28">
        <f>IF(AND(A1135="",B1135="",C1135="",F1135=""),"",IF(A1135="","Add a date",IF(A1135&gt;AsOf,"After as-of date: not counted yet",IF(AND(B1135&lt;&gt;"",COUNTIF(TName,B1135)=0),"Task not on Tasks sheet",""))))</f>
        <v/>
      </c>
    </row>
    <row r="1136">
      <c r="A1136" s="6" t="n"/>
      <c r="B1136" s="10" t="n"/>
      <c r="C1136" s="10" t="n"/>
      <c r="D1136" s="10" t="n"/>
      <c r="E1136" s="10" t="n"/>
      <c r="F1136" s="24" t="n"/>
      <c r="G1136" s="10" t="n"/>
      <c r="H1136" s="10" t="n"/>
      <c r="I1136" s="11">
        <f>IF(AND(A1136="",B1136=""),"",IF(B1136&lt;&gt;"",IFERROR(INDEX(TArea,MATCH(B1136,TName,0))&amp;"",D1136&amp;""),D1136&amp;""))</f>
        <v/>
      </c>
      <c r="J1136" s="11">
        <f>IF(AND(A1136="",B1136=""),"",IF(B1136&lt;&gt;"",IFERROR(INDEX(TAsset,MATCH(B1136,TName,0))&amp;"",E1136&amp;""),E1136&amp;""))</f>
        <v/>
      </c>
      <c r="K1136" s="28">
        <f>IF(AND(A1136="",B1136="",C1136="",F1136=""),"",IF(A1136="","Add a date",IF(A1136&gt;AsOf,"After as-of date: not counted yet",IF(AND(B1136&lt;&gt;"",COUNTIF(TName,B1136)=0),"Task not on Tasks sheet",""))))</f>
        <v/>
      </c>
    </row>
    <row r="1137">
      <c r="A1137" s="6" t="n"/>
      <c r="B1137" s="10" t="n"/>
      <c r="C1137" s="10" t="n"/>
      <c r="D1137" s="10" t="n"/>
      <c r="E1137" s="10" t="n"/>
      <c r="F1137" s="24" t="n"/>
      <c r="G1137" s="10" t="n"/>
      <c r="H1137" s="10" t="n"/>
      <c r="I1137" s="11">
        <f>IF(AND(A1137="",B1137=""),"",IF(B1137&lt;&gt;"",IFERROR(INDEX(TArea,MATCH(B1137,TName,0))&amp;"",D1137&amp;""),D1137&amp;""))</f>
        <v/>
      </c>
      <c r="J1137" s="11">
        <f>IF(AND(A1137="",B1137=""),"",IF(B1137&lt;&gt;"",IFERROR(INDEX(TAsset,MATCH(B1137,TName,0))&amp;"",E1137&amp;""),E1137&amp;""))</f>
        <v/>
      </c>
      <c r="K1137" s="28">
        <f>IF(AND(A1137="",B1137="",C1137="",F1137=""),"",IF(A1137="","Add a date",IF(A1137&gt;AsOf,"After as-of date: not counted yet",IF(AND(B1137&lt;&gt;"",COUNTIF(TName,B1137)=0),"Task not on Tasks sheet",""))))</f>
        <v/>
      </c>
    </row>
    <row r="1138">
      <c r="A1138" s="6" t="n"/>
      <c r="B1138" s="10" t="n"/>
      <c r="C1138" s="10" t="n"/>
      <c r="D1138" s="10" t="n"/>
      <c r="E1138" s="10" t="n"/>
      <c r="F1138" s="24" t="n"/>
      <c r="G1138" s="10" t="n"/>
      <c r="H1138" s="10" t="n"/>
      <c r="I1138" s="11">
        <f>IF(AND(A1138="",B1138=""),"",IF(B1138&lt;&gt;"",IFERROR(INDEX(TArea,MATCH(B1138,TName,0))&amp;"",D1138&amp;""),D1138&amp;""))</f>
        <v/>
      </c>
      <c r="J1138" s="11">
        <f>IF(AND(A1138="",B1138=""),"",IF(B1138&lt;&gt;"",IFERROR(INDEX(TAsset,MATCH(B1138,TName,0))&amp;"",E1138&amp;""),E1138&amp;""))</f>
        <v/>
      </c>
      <c r="K1138" s="28">
        <f>IF(AND(A1138="",B1138="",C1138="",F1138=""),"",IF(A1138="","Add a date",IF(A1138&gt;AsOf,"After as-of date: not counted yet",IF(AND(B1138&lt;&gt;"",COUNTIF(TName,B1138)=0),"Task not on Tasks sheet",""))))</f>
        <v/>
      </c>
    </row>
    <row r="1139">
      <c r="A1139" s="6" t="n"/>
      <c r="B1139" s="10" t="n"/>
      <c r="C1139" s="10" t="n"/>
      <c r="D1139" s="10" t="n"/>
      <c r="E1139" s="10" t="n"/>
      <c r="F1139" s="24" t="n"/>
      <c r="G1139" s="10" t="n"/>
      <c r="H1139" s="10" t="n"/>
      <c r="I1139" s="11">
        <f>IF(AND(A1139="",B1139=""),"",IF(B1139&lt;&gt;"",IFERROR(INDEX(TArea,MATCH(B1139,TName,0))&amp;"",D1139&amp;""),D1139&amp;""))</f>
        <v/>
      </c>
      <c r="J1139" s="11">
        <f>IF(AND(A1139="",B1139=""),"",IF(B1139&lt;&gt;"",IFERROR(INDEX(TAsset,MATCH(B1139,TName,0))&amp;"",E1139&amp;""),E1139&amp;""))</f>
        <v/>
      </c>
      <c r="K1139" s="28">
        <f>IF(AND(A1139="",B1139="",C1139="",F1139=""),"",IF(A1139="","Add a date",IF(A1139&gt;AsOf,"After as-of date: not counted yet",IF(AND(B1139&lt;&gt;"",COUNTIF(TName,B1139)=0),"Task not on Tasks sheet",""))))</f>
        <v/>
      </c>
    </row>
    <row r="1140">
      <c r="A1140" s="6" t="n"/>
      <c r="B1140" s="10" t="n"/>
      <c r="C1140" s="10" t="n"/>
      <c r="D1140" s="10" t="n"/>
      <c r="E1140" s="10" t="n"/>
      <c r="F1140" s="24" t="n"/>
      <c r="G1140" s="10" t="n"/>
      <c r="H1140" s="10" t="n"/>
      <c r="I1140" s="11">
        <f>IF(AND(A1140="",B1140=""),"",IF(B1140&lt;&gt;"",IFERROR(INDEX(TArea,MATCH(B1140,TName,0))&amp;"",D1140&amp;""),D1140&amp;""))</f>
        <v/>
      </c>
      <c r="J1140" s="11">
        <f>IF(AND(A1140="",B1140=""),"",IF(B1140&lt;&gt;"",IFERROR(INDEX(TAsset,MATCH(B1140,TName,0))&amp;"",E1140&amp;""),E1140&amp;""))</f>
        <v/>
      </c>
      <c r="K1140" s="28">
        <f>IF(AND(A1140="",B1140="",C1140="",F1140=""),"",IF(A1140="","Add a date",IF(A1140&gt;AsOf,"After as-of date: not counted yet",IF(AND(B1140&lt;&gt;"",COUNTIF(TName,B1140)=0),"Task not on Tasks sheet",""))))</f>
        <v/>
      </c>
    </row>
    <row r="1141">
      <c r="A1141" s="6" t="n"/>
      <c r="B1141" s="10" t="n"/>
      <c r="C1141" s="10" t="n"/>
      <c r="D1141" s="10" t="n"/>
      <c r="E1141" s="10" t="n"/>
      <c r="F1141" s="24" t="n"/>
      <c r="G1141" s="10" t="n"/>
      <c r="H1141" s="10" t="n"/>
      <c r="I1141" s="11">
        <f>IF(AND(A1141="",B1141=""),"",IF(B1141&lt;&gt;"",IFERROR(INDEX(TArea,MATCH(B1141,TName,0))&amp;"",D1141&amp;""),D1141&amp;""))</f>
        <v/>
      </c>
      <c r="J1141" s="11">
        <f>IF(AND(A1141="",B1141=""),"",IF(B1141&lt;&gt;"",IFERROR(INDEX(TAsset,MATCH(B1141,TName,0))&amp;"",E1141&amp;""),E1141&amp;""))</f>
        <v/>
      </c>
      <c r="K1141" s="28">
        <f>IF(AND(A1141="",B1141="",C1141="",F1141=""),"",IF(A1141="","Add a date",IF(A1141&gt;AsOf,"After as-of date: not counted yet",IF(AND(B1141&lt;&gt;"",COUNTIF(TName,B1141)=0),"Task not on Tasks sheet",""))))</f>
        <v/>
      </c>
    </row>
    <row r="1142">
      <c r="A1142" s="6" t="n"/>
      <c r="B1142" s="10" t="n"/>
      <c r="C1142" s="10" t="n"/>
      <c r="D1142" s="10" t="n"/>
      <c r="E1142" s="10" t="n"/>
      <c r="F1142" s="24" t="n"/>
      <c r="G1142" s="10" t="n"/>
      <c r="H1142" s="10" t="n"/>
      <c r="I1142" s="11">
        <f>IF(AND(A1142="",B1142=""),"",IF(B1142&lt;&gt;"",IFERROR(INDEX(TArea,MATCH(B1142,TName,0))&amp;"",D1142&amp;""),D1142&amp;""))</f>
        <v/>
      </c>
      <c r="J1142" s="11">
        <f>IF(AND(A1142="",B1142=""),"",IF(B1142&lt;&gt;"",IFERROR(INDEX(TAsset,MATCH(B1142,TName,0))&amp;"",E1142&amp;""),E1142&amp;""))</f>
        <v/>
      </c>
      <c r="K1142" s="28">
        <f>IF(AND(A1142="",B1142="",C1142="",F1142=""),"",IF(A1142="","Add a date",IF(A1142&gt;AsOf,"After as-of date: not counted yet",IF(AND(B1142&lt;&gt;"",COUNTIF(TName,B1142)=0),"Task not on Tasks sheet",""))))</f>
        <v/>
      </c>
    </row>
    <row r="1143">
      <c r="A1143" s="6" t="n"/>
      <c r="B1143" s="10" t="n"/>
      <c r="C1143" s="10" t="n"/>
      <c r="D1143" s="10" t="n"/>
      <c r="E1143" s="10" t="n"/>
      <c r="F1143" s="24" t="n"/>
      <c r="G1143" s="10" t="n"/>
      <c r="H1143" s="10" t="n"/>
      <c r="I1143" s="11">
        <f>IF(AND(A1143="",B1143=""),"",IF(B1143&lt;&gt;"",IFERROR(INDEX(TArea,MATCH(B1143,TName,0))&amp;"",D1143&amp;""),D1143&amp;""))</f>
        <v/>
      </c>
      <c r="J1143" s="11">
        <f>IF(AND(A1143="",B1143=""),"",IF(B1143&lt;&gt;"",IFERROR(INDEX(TAsset,MATCH(B1143,TName,0))&amp;"",E1143&amp;""),E1143&amp;""))</f>
        <v/>
      </c>
      <c r="K1143" s="28">
        <f>IF(AND(A1143="",B1143="",C1143="",F1143=""),"",IF(A1143="","Add a date",IF(A1143&gt;AsOf,"After as-of date: not counted yet",IF(AND(B1143&lt;&gt;"",COUNTIF(TName,B1143)=0),"Task not on Tasks sheet",""))))</f>
        <v/>
      </c>
    </row>
    <row r="1144">
      <c r="A1144" s="6" t="n"/>
      <c r="B1144" s="10" t="n"/>
      <c r="C1144" s="10" t="n"/>
      <c r="D1144" s="10" t="n"/>
      <c r="E1144" s="10" t="n"/>
      <c r="F1144" s="24" t="n"/>
      <c r="G1144" s="10" t="n"/>
      <c r="H1144" s="10" t="n"/>
      <c r="I1144" s="11">
        <f>IF(AND(A1144="",B1144=""),"",IF(B1144&lt;&gt;"",IFERROR(INDEX(TArea,MATCH(B1144,TName,0))&amp;"",D1144&amp;""),D1144&amp;""))</f>
        <v/>
      </c>
      <c r="J1144" s="11">
        <f>IF(AND(A1144="",B1144=""),"",IF(B1144&lt;&gt;"",IFERROR(INDEX(TAsset,MATCH(B1144,TName,0))&amp;"",E1144&amp;""),E1144&amp;""))</f>
        <v/>
      </c>
      <c r="K1144" s="28">
        <f>IF(AND(A1144="",B1144="",C1144="",F1144=""),"",IF(A1144="","Add a date",IF(A1144&gt;AsOf,"After as-of date: not counted yet",IF(AND(B1144&lt;&gt;"",COUNTIF(TName,B1144)=0),"Task not on Tasks sheet",""))))</f>
        <v/>
      </c>
    </row>
    <row r="1145">
      <c r="A1145" s="6" t="n"/>
      <c r="B1145" s="10" t="n"/>
      <c r="C1145" s="10" t="n"/>
      <c r="D1145" s="10" t="n"/>
      <c r="E1145" s="10" t="n"/>
      <c r="F1145" s="24" t="n"/>
      <c r="G1145" s="10" t="n"/>
      <c r="H1145" s="10" t="n"/>
      <c r="I1145" s="11">
        <f>IF(AND(A1145="",B1145=""),"",IF(B1145&lt;&gt;"",IFERROR(INDEX(TArea,MATCH(B1145,TName,0))&amp;"",D1145&amp;""),D1145&amp;""))</f>
        <v/>
      </c>
      <c r="J1145" s="11">
        <f>IF(AND(A1145="",B1145=""),"",IF(B1145&lt;&gt;"",IFERROR(INDEX(TAsset,MATCH(B1145,TName,0))&amp;"",E1145&amp;""),E1145&amp;""))</f>
        <v/>
      </c>
      <c r="K1145" s="28">
        <f>IF(AND(A1145="",B1145="",C1145="",F1145=""),"",IF(A1145="","Add a date",IF(A1145&gt;AsOf,"After as-of date: not counted yet",IF(AND(B1145&lt;&gt;"",COUNTIF(TName,B1145)=0),"Task not on Tasks sheet",""))))</f>
        <v/>
      </c>
    </row>
    <row r="1146">
      <c r="A1146" s="6" t="n"/>
      <c r="B1146" s="10" t="n"/>
      <c r="C1146" s="10" t="n"/>
      <c r="D1146" s="10" t="n"/>
      <c r="E1146" s="10" t="n"/>
      <c r="F1146" s="24" t="n"/>
      <c r="G1146" s="10" t="n"/>
      <c r="H1146" s="10" t="n"/>
      <c r="I1146" s="11">
        <f>IF(AND(A1146="",B1146=""),"",IF(B1146&lt;&gt;"",IFERROR(INDEX(TArea,MATCH(B1146,TName,0))&amp;"",D1146&amp;""),D1146&amp;""))</f>
        <v/>
      </c>
      <c r="J1146" s="11">
        <f>IF(AND(A1146="",B1146=""),"",IF(B1146&lt;&gt;"",IFERROR(INDEX(TAsset,MATCH(B1146,TName,0))&amp;"",E1146&amp;""),E1146&amp;""))</f>
        <v/>
      </c>
      <c r="K1146" s="28">
        <f>IF(AND(A1146="",B1146="",C1146="",F1146=""),"",IF(A1146="","Add a date",IF(A1146&gt;AsOf,"After as-of date: not counted yet",IF(AND(B1146&lt;&gt;"",COUNTIF(TName,B1146)=0),"Task not on Tasks sheet",""))))</f>
        <v/>
      </c>
    </row>
    <row r="1147">
      <c r="A1147" s="6" t="n"/>
      <c r="B1147" s="10" t="n"/>
      <c r="C1147" s="10" t="n"/>
      <c r="D1147" s="10" t="n"/>
      <c r="E1147" s="10" t="n"/>
      <c r="F1147" s="24" t="n"/>
      <c r="G1147" s="10" t="n"/>
      <c r="H1147" s="10" t="n"/>
      <c r="I1147" s="11">
        <f>IF(AND(A1147="",B1147=""),"",IF(B1147&lt;&gt;"",IFERROR(INDEX(TArea,MATCH(B1147,TName,0))&amp;"",D1147&amp;""),D1147&amp;""))</f>
        <v/>
      </c>
      <c r="J1147" s="11">
        <f>IF(AND(A1147="",B1147=""),"",IF(B1147&lt;&gt;"",IFERROR(INDEX(TAsset,MATCH(B1147,TName,0))&amp;"",E1147&amp;""),E1147&amp;""))</f>
        <v/>
      </c>
      <c r="K1147" s="28">
        <f>IF(AND(A1147="",B1147="",C1147="",F1147=""),"",IF(A1147="","Add a date",IF(A1147&gt;AsOf,"After as-of date: not counted yet",IF(AND(B1147&lt;&gt;"",COUNTIF(TName,B1147)=0),"Task not on Tasks sheet",""))))</f>
        <v/>
      </c>
    </row>
    <row r="1148">
      <c r="A1148" s="6" t="n"/>
      <c r="B1148" s="10" t="n"/>
      <c r="C1148" s="10" t="n"/>
      <c r="D1148" s="10" t="n"/>
      <c r="E1148" s="10" t="n"/>
      <c r="F1148" s="24" t="n"/>
      <c r="G1148" s="10" t="n"/>
      <c r="H1148" s="10" t="n"/>
      <c r="I1148" s="11">
        <f>IF(AND(A1148="",B1148=""),"",IF(B1148&lt;&gt;"",IFERROR(INDEX(TArea,MATCH(B1148,TName,0))&amp;"",D1148&amp;""),D1148&amp;""))</f>
        <v/>
      </c>
      <c r="J1148" s="11">
        <f>IF(AND(A1148="",B1148=""),"",IF(B1148&lt;&gt;"",IFERROR(INDEX(TAsset,MATCH(B1148,TName,0))&amp;"",E1148&amp;""),E1148&amp;""))</f>
        <v/>
      </c>
      <c r="K1148" s="28">
        <f>IF(AND(A1148="",B1148="",C1148="",F1148=""),"",IF(A1148="","Add a date",IF(A1148&gt;AsOf,"After as-of date: not counted yet",IF(AND(B1148&lt;&gt;"",COUNTIF(TName,B1148)=0),"Task not on Tasks sheet",""))))</f>
        <v/>
      </c>
    </row>
    <row r="1149">
      <c r="A1149" s="6" t="n"/>
      <c r="B1149" s="10" t="n"/>
      <c r="C1149" s="10" t="n"/>
      <c r="D1149" s="10" t="n"/>
      <c r="E1149" s="10" t="n"/>
      <c r="F1149" s="24" t="n"/>
      <c r="G1149" s="10" t="n"/>
      <c r="H1149" s="10" t="n"/>
      <c r="I1149" s="11">
        <f>IF(AND(A1149="",B1149=""),"",IF(B1149&lt;&gt;"",IFERROR(INDEX(TArea,MATCH(B1149,TName,0))&amp;"",D1149&amp;""),D1149&amp;""))</f>
        <v/>
      </c>
      <c r="J1149" s="11">
        <f>IF(AND(A1149="",B1149=""),"",IF(B1149&lt;&gt;"",IFERROR(INDEX(TAsset,MATCH(B1149,TName,0))&amp;"",E1149&amp;""),E1149&amp;""))</f>
        <v/>
      </c>
      <c r="K1149" s="28">
        <f>IF(AND(A1149="",B1149="",C1149="",F1149=""),"",IF(A1149="","Add a date",IF(A1149&gt;AsOf,"After as-of date: not counted yet",IF(AND(B1149&lt;&gt;"",COUNTIF(TName,B1149)=0),"Task not on Tasks sheet",""))))</f>
        <v/>
      </c>
    </row>
    <row r="1150">
      <c r="A1150" s="6" t="n"/>
      <c r="B1150" s="10" t="n"/>
      <c r="C1150" s="10" t="n"/>
      <c r="D1150" s="10" t="n"/>
      <c r="E1150" s="10" t="n"/>
      <c r="F1150" s="24" t="n"/>
      <c r="G1150" s="10" t="n"/>
      <c r="H1150" s="10" t="n"/>
      <c r="I1150" s="11">
        <f>IF(AND(A1150="",B1150=""),"",IF(B1150&lt;&gt;"",IFERROR(INDEX(TArea,MATCH(B1150,TName,0))&amp;"",D1150&amp;""),D1150&amp;""))</f>
        <v/>
      </c>
      <c r="J1150" s="11">
        <f>IF(AND(A1150="",B1150=""),"",IF(B1150&lt;&gt;"",IFERROR(INDEX(TAsset,MATCH(B1150,TName,0))&amp;"",E1150&amp;""),E1150&amp;""))</f>
        <v/>
      </c>
      <c r="K1150" s="28">
        <f>IF(AND(A1150="",B1150="",C1150="",F1150=""),"",IF(A1150="","Add a date",IF(A1150&gt;AsOf,"After as-of date: not counted yet",IF(AND(B1150&lt;&gt;"",COUNTIF(TName,B1150)=0),"Task not on Tasks sheet",""))))</f>
        <v/>
      </c>
    </row>
    <row r="1151">
      <c r="A1151" s="6" t="n"/>
      <c r="B1151" s="10" t="n"/>
      <c r="C1151" s="10" t="n"/>
      <c r="D1151" s="10" t="n"/>
      <c r="E1151" s="10" t="n"/>
      <c r="F1151" s="24" t="n"/>
      <c r="G1151" s="10" t="n"/>
      <c r="H1151" s="10" t="n"/>
      <c r="I1151" s="11">
        <f>IF(AND(A1151="",B1151=""),"",IF(B1151&lt;&gt;"",IFERROR(INDEX(TArea,MATCH(B1151,TName,0))&amp;"",D1151&amp;""),D1151&amp;""))</f>
        <v/>
      </c>
      <c r="J1151" s="11">
        <f>IF(AND(A1151="",B1151=""),"",IF(B1151&lt;&gt;"",IFERROR(INDEX(TAsset,MATCH(B1151,TName,0))&amp;"",E1151&amp;""),E1151&amp;""))</f>
        <v/>
      </c>
      <c r="K1151" s="28">
        <f>IF(AND(A1151="",B1151="",C1151="",F1151=""),"",IF(A1151="","Add a date",IF(A1151&gt;AsOf,"After as-of date: not counted yet",IF(AND(B1151&lt;&gt;"",COUNTIF(TName,B1151)=0),"Task not on Tasks sheet",""))))</f>
        <v/>
      </c>
    </row>
    <row r="1152">
      <c r="A1152" s="6" t="n"/>
      <c r="B1152" s="10" t="n"/>
      <c r="C1152" s="10" t="n"/>
      <c r="D1152" s="10" t="n"/>
      <c r="E1152" s="10" t="n"/>
      <c r="F1152" s="24" t="n"/>
      <c r="G1152" s="10" t="n"/>
      <c r="H1152" s="10" t="n"/>
      <c r="I1152" s="11">
        <f>IF(AND(A1152="",B1152=""),"",IF(B1152&lt;&gt;"",IFERROR(INDEX(TArea,MATCH(B1152,TName,0))&amp;"",D1152&amp;""),D1152&amp;""))</f>
        <v/>
      </c>
      <c r="J1152" s="11">
        <f>IF(AND(A1152="",B1152=""),"",IF(B1152&lt;&gt;"",IFERROR(INDEX(TAsset,MATCH(B1152,TName,0))&amp;"",E1152&amp;""),E1152&amp;""))</f>
        <v/>
      </c>
      <c r="K1152" s="28">
        <f>IF(AND(A1152="",B1152="",C1152="",F1152=""),"",IF(A1152="","Add a date",IF(A1152&gt;AsOf,"After as-of date: not counted yet",IF(AND(B1152&lt;&gt;"",COUNTIF(TName,B1152)=0),"Task not on Tasks sheet",""))))</f>
        <v/>
      </c>
    </row>
    <row r="1153">
      <c r="A1153" s="6" t="n"/>
      <c r="B1153" s="10" t="n"/>
      <c r="C1153" s="10" t="n"/>
      <c r="D1153" s="10" t="n"/>
      <c r="E1153" s="10" t="n"/>
      <c r="F1153" s="24" t="n"/>
      <c r="G1153" s="10" t="n"/>
      <c r="H1153" s="10" t="n"/>
      <c r="I1153" s="11">
        <f>IF(AND(A1153="",B1153=""),"",IF(B1153&lt;&gt;"",IFERROR(INDEX(TArea,MATCH(B1153,TName,0))&amp;"",D1153&amp;""),D1153&amp;""))</f>
        <v/>
      </c>
      <c r="J1153" s="11">
        <f>IF(AND(A1153="",B1153=""),"",IF(B1153&lt;&gt;"",IFERROR(INDEX(TAsset,MATCH(B1153,TName,0))&amp;"",E1153&amp;""),E1153&amp;""))</f>
        <v/>
      </c>
      <c r="K1153" s="28">
        <f>IF(AND(A1153="",B1153="",C1153="",F1153=""),"",IF(A1153="","Add a date",IF(A1153&gt;AsOf,"After as-of date: not counted yet",IF(AND(B1153&lt;&gt;"",COUNTIF(TName,B1153)=0),"Task not on Tasks sheet",""))))</f>
        <v/>
      </c>
    </row>
    <row r="1154">
      <c r="A1154" s="6" t="n"/>
      <c r="B1154" s="10" t="n"/>
      <c r="C1154" s="10" t="n"/>
      <c r="D1154" s="10" t="n"/>
      <c r="E1154" s="10" t="n"/>
      <c r="F1154" s="24" t="n"/>
      <c r="G1154" s="10" t="n"/>
      <c r="H1154" s="10" t="n"/>
      <c r="I1154" s="11">
        <f>IF(AND(A1154="",B1154=""),"",IF(B1154&lt;&gt;"",IFERROR(INDEX(TArea,MATCH(B1154,TName,0))&amp;"",D1154&amp;""),D1154&amp;""))</f>
        <v/>
      </c>
      <c r="J1154" s="11">
        <f>IF(AND(A1154="",B1154=""),"",IF(B1154&lt;&gt;"",IFERROR(INDEX(TAsset,MATCH(B1154,TName,0))&amp;"",E1154&amp;""),E1154&amp;""))</f>
        <v/>
      </c>
      <c r="K1154" s="28">
        <f>IF(AND(A1154="",B1154="",C1154="",F1154=""),"",IF(A1154="","Add a date",IF(A1154&gt;AsOf,"After as-of date: not counted yet",IF(AND(B1154&lt;&gt;"",COUNTIF(TName,B1154)=0),"Task not on Tasks sheet",""))))</f>
        <v/>
      </c>
    </row>
    <row r="1155">
      <c r="A1155" s="6" t="n"/>
      <c r="B1155" s="10" t="n"/>
      <c r="C1155" s="10" t="n"/>
      <c r="D1155" s="10" t="n"/>
      <c r="E1155" s="10" t="n"/>
      <c r="F1155" s="24" t="n"/>
      <c r="G1155" s="10" t="n"/>
      <c r="H1155" s="10" t="n"/>
      <c r="I1155" s="11">
        <f>IF(AND(A1155="",B1155=""),"",IF(B1155&lt;&gt;"",IFERROR(INDEX(TArea,MATCH(B1155,TName,0))&amp;"",D1155&amp;""),D1155&amp;""))</f>
        <v/>
      </c>
      <c r="J1155" s="11">
        <f>IF(AND(A1155="",B1155=""),"",IF(B1155&lt;&gt;"",IFERROR(INDEX(TAsset,MATCH(B1155,TName,0))&amp;"",E1155&amp;""),E1155&amp;""))</f>
        <v/>
      </c>
      <c r="K1155" s="28">
        <f>IF(AND(A1155="",B1155="",C1155="",F1155=""),"",IF(A1155="","Add a date",IF(A1155&gt;AsOf,"After as-of date: not counted yet",IF(AND(B1155&lt;&gt;"",COUNTIF(TName,B1155)=0),"Task not on Tasks sheet",""))))</f>
        <v/>
      </c>
    </row>
    <row r="1156">
      <c r="A1156" s="6" t="n"/>
      <c r="B1156" s="10" t="n"/>
      <c r="C1156" s="10" t="n"/>
      <c r="D1156" s="10" t="n"/>
      <c r="E1156" s="10" t="n"/>
      <c r="F1156" s="24" t="n"/>
      <c r="G1156" s="10" t="n"/>
      <c r="H1156" s="10" t="n"/>
      <c r="I1156" s="11">
        <f>IF(AND(A1156="",B1156=""),"",IF(B1156&lt;&gt;"",IFERROR(INDEX(TArea,MATCH(B1156,TName,0))&amp;"",D1156&amp;""),D1156&amp;""))</f>
        <v/>
      </c>
      <c r="J1156" s="11">
        <f>IF(AND(A1156="",B1156=""),"",IF(B1156&lt;&gt;"",IFERROR(INDEX(TAsset,MATCH(B1156,TName,0))&amp;"",E1156&amp;""),E1156&amp;""))</f>
        <v/>
      </c>
      <c r="K1156" s="28">
        <f>IF(AND(A1156="",B1156="",C1156="",F1156=""),"",IF(A1156="","Add a date",IF(A1156&gt;AsOf,"After as-of date: not counted yet",IF(AND(B1156&lt;&gt;"",COUNTIF(TName,B1156)=0),"Task not on Tasks sheet",""))))</f>
        <v/>
      </c>
    </row>
    <row r="1157">
      <c r="A1157" s="6" t="n"/>
      <c r="B1157" s="10" t="n"/>
      <c r="C1157" s="10" t="n"/>
      <c r="D1157" s="10" t="n"/>
      <c r="E1157" s="10" t="n"/>
      <c r="F1157" s="24" t="n"/>
      <c r="G1157" s="10" t="n"/>
      <c r="H1157" s="10" t="n"/>
      <c r="I1157" s="11">
        <f>IF(AND(A1157="",B1157=""),"",IF(B1157&lt;&gt;"",IFERROR(INDEX(TArea,MATCH(B1157,TName,0))&amp;"",D1157&amp;""),D1157&amp;""))</f>
        <v/>
      </c>
      <c r="J1157" s="11">
        <f>IF(AND(A1157="",B1157=""),"",IF(B1157&lt;&gt;"",IFERROR(INDEX(TAsset,MATCH(B1157,TName,0))&amp;"",E1157&amp;""),E1157&amp;""))</f>
        <v/>
      </c>
      <c r="K1157" s="28">
        <f>IF(AND(A1157="",B1157="",C1157="",F1157=""),"",IF(A1157="","Add a date",IF(A1157&gt;AsOf,"After as-of date: not counted yet",IF(AND(B1157&lt;&gt;"",COUNTIF(TName,B1157)=0),"Task not on Tasks sheet",""))))</f>
        <v/>
      </c>
    </row>
    <row r="1158">
      <c r="A1158" s="6" t="n"/>
      <c r="B1158" s="10" t="n"/>
      <c r="C1158" s="10" t="n"/>
      <c r="D1158" s="10" t="n"/>
      <c r="E1158" s="10" t="n"/>
      <c r="F1158" s="24" t="n"/>
      <c r="G1158" s="10" t="n"/>
      <c r="H1158" s="10" t="n"/>
      <c r="I1158" s="11">
        <f>IF(AND(A1158="",B1158=""),"",IF(B1158&lt;&gt;"",IFERROR(INDEX(TArea,MATCH(B1158,TName,0))&amp;"",D1158&amp;""),D1158&amp;""))</f>
        <v/>
      </c>
      <c r="J1158" s="11">
        <f>IF(AND(A1158="",B1158=""),"",IF(B1158&lt;&gt;"",IFERROR(INDEX(TAsset,MATCH(B1158,TName,0))&amp;"",E1158&amp;""),E1158&amp;""))</f>
        <v/>
      </c>
      <c r="K1158" s="28">
        <f>IF(AND(A1158="",B1158="",C1158="",F1158=""),"",IF(A1158="","Add a date",IF(A1158&gt;AsOf,"After as-of date: not counted yet",IF(AND(B1158&lt;&gt;"",COUNTIF(TName,B1158)=0),"Task not on Tasks sheet",""))))</f>
        <v/>
      </c>
    </row>
    <row r="1159">
      <c r="A1159" s="6" t="n"/>
      <c r="B1159" s="10" t="n"/>
      <c r="C1159" s="10" t="n"/>
      <c r="D1159" s="10" t="n"/>
      <c r="E1159" s="10" t="n"/>
      <c r="F1159" s="24" t="n"/>
      <c r="G1159" s="10" t="n"/>
      <c r="H1159" s="10" t="n"/>
      <c r="I1159" s="11">
        <f>IF(AND(A1159="",B1159=""),"",IF(B1159&lt;&gt;"",IFERROR(INDEX(TArea,MATCH(B1159,TName,0))&amp;"",D1159&amp;""),D1159&amp;""))</f>
        <v/>
      </c>
      <c r="J1159" s="11">
        <f>IF(AND(A1159="",B1159=""),"",IF(B1159&lt;&gt;"",IFERROR(INDEX(TAsset,MATCH(B1159,TName,0))&amp;"",E1159&amp;""),E1159&amp;""))</f>
        <v/>
      </c>
      <c r="K1159" s="28">
        <f>IF(AND(A1159="",B1159="",C1159="",F1159=""),"",IF(A1159="","Add a date",IF(A1159&gt;AsOf,"After as-of date: not counted yet",IF(AND(B1159&lt;&gt;"",COUNTIF(TName,B1159)=0),"Task not on Tasks sheet",""))))</f>
        <v/>
      </c>
    </row>
    <row r="1160">
      <c r="A1160" s="6" t="n"/>
      <c r="B1160" s="10" t="n"/>
      <c r="C1160" s="10" t="n"/>
      <c r="D1160" s="10" t="n"/>
      <c r="E1160" s="10" t="n"/>
      <c r="F1160" s="24" t="n"/>
      <c r="G1160" s="10" t="n"/>
      <c r="H1160" s="10" t="n"/>
      <c r="I1160" s="11">
        <f>IF(AND(A1160="",B1160=""),"",IF(B1160&lt;&gt;"",IFERROR(INDEX(TArea,MATCH(B1160,TName,0))&amp;"",D1160&amp;""),D1160&amp;""))</f>
        <v/>
      </c>
      <c r="J1160" s="11">
        <f>IF(AND(A1160="",B1160=""),"",IF(B1160&lt;&gt;"",IFERROR(INDEX(TAsset,MATCH(B1160,TName,0))&amp;"",E1160&amp;""),E1160&amp;""))</f>
        <v/>
      </c>
      <c r="K1160" s="28">
        <f>IF(AND(A1160="",B1160="",C1160="",F1160=""),"",IF(A1160="","Add a date",IF(A1160&gt;AsOf,"After as-of date: not counted yet",IF(AND(B1160&lt;&gt;"",COUNTIF(TName,B1160)=0),"Task not on Tasks sheet",""))))</f>
        <v/>
      </c>
    </row>
    <row r="1161">
      <c r="A1161" s="6" t="n"/>
      <c r="B1161" s="10" t="n"/>
      <c r="C1161" s="10" t="n"/>
      <c r="D1161" s="10" t="n"/>
      <c r="E1161" s="10" t="n"/>
      <c r="F1161" s="24" t="n"/>
      <c r="G1161" s="10" t="n"/>
      <c r="H1161" s="10" t="n"/>
      <c r="I1161" s="11">
        <f>IF(AND(A1161="",B1161=""),"",IF(B1161&lt;&gt;"",IFERROR(INDEX(TArea,MATCH(B1161,TName,0))&amp;"",D1161&amp;""),D1161&amp;""))</f>
        <v/>
      </c>
      <c r="J1161" s="11">
        <f>IF(AND(A1161="",B1161=""),"",IF(B1161&lt;&gt;"",IFERROR(INDEX(TAsset,MATCH(B1161,TName,0))&amp;"",E1161&amp;""),E1161&amp;""))</f>
        <v/>
      </c>
      <c r="K1161" s="28">
        <f>IF(AND(A1161="",B1161="",C1161="",F1161=""),"",IF(A1161="","Add a date",IF(A1161&gt;AsOf,"After as-of date: not counted yet",IF(AND(B1161&lt;&gt;"",COUNTIF(TName,B1161)=0),"Task not on Tasks sheet",""))))</f>
        <v/>
      </c>
    </row>
    <row r="1162">
      <c r="A1162" s="6" t="n"/>
      <c r="B1162" s="10" t="n"/>
      <c r="C1162" s="10" t="n"/>
      <c r="D1162" s="10" t="n"/>
      <c r="E1162" s="10" t="n"/>
      <c r="F1162" s="24" t="n"/>
      <c r="G1162" s="10" t="n"/>
      <c r="H1162" s="10" t="n"/>
      <c r="I1162" s="11">
        <f>IF(AND(A1162="",B1162=""),"",IF(B1162&lt;&gt;"",IFERROR(INDEX(TArea,MATCH(B1162,TName,0))&amp;"",D1162&amp;""),D1162&amp;""))</f>
        <v/>
      </c>
      <c r="J1162" s="11">
        <f>IF(AND(A1162="",B1162=""),"",IF(B1162&lt;&gt;"",IFERROR(INDEX(TAsset,MATCH(B1162,TName,0))&amp;"",E1162&amp;""),E1162&amp;""))</f>
        <v/>
      </c>
      <c r="K1162" s="28">
        <f>IF(AND(A1162="",B1162="",C1162="",F1162=""),"",IF(A1162="","Add a date",IF(A1162&gt;AsOf,"After as-of date: not counted yet",IF(AND(B1162&lt;&gt;"",COUNTIF(TName,B1162)=0),"Task not on Tasks sheet",""))))</f>
        <v/>
      </c>
    </row>
    <row r="1163">
      <c r="A1163" s="6" t="n"/>
      <c r="B1163" s="10" t="n"/>
      <c r="C1163" s="10" t="n"/>
      <c r="D1163" s="10" t="n"/>
      <c r="E1163" s="10" t="n"/>
      <c r="F1163" s="24" t="n"/>
      <c r="G1163" s="10" t="n"/>
      <c r="H1163" s="10" t="n"/>
      <c r="I1163" s="11">
        <f>IF(AND(A1163="",B1163=""),"",IF(B1163&lt;&gt;"",IFERROR(INDEX(TArea,MATCH(B1163,TName,0))&amp;"",D1163&amp;""),D1163&amp;""))</f>
        <v/>
      </c>
      <c r="J1163" s="11">
        <f>IF(AND(A1163="",B1163=""),"",IF(B1163&lt;&gt;"",IFERROR(INDEX(TAsset,MATCH(B1163,TName,0))&amp;"",E1163&amp;""),E1163&amp;""))</f>
        <v/>
      </c>
      <c r="K1163" s="28">
        <f>IF(AND(A1163="",B1163="",C1163="",F1163=""),"",IF(A1163="","Add a date",IF(A1163&gt;AsOf,"After as-of date: not counted yet",IF(AND(B1163&lt;&gt;"",COUNTIF(TName,B1163)=0),"Task not on Tasks sheet",""))))</f>
        <v/>
      </c>
    </row>
    <row r="1164">
      <c r="A1164" s="6" t="n"/>
      <c r="B1164" s="10" t="n"/>
      <c r="C1164" s="10" t="n"/>
      <c r="D1164" s="10" t="n"/>
      <c r="E1164" s="10" t="n"/>
      <c r="F1164" s="24" t="n"/>
      <c r="G1164" s="10" t="n"/>
      <c r="H1164" s="10" t="n"/>
      <c r="I1164" s="11">
        <f>IF(AND(A1164="",B1164=""),"",IF(B1164&lt;&gt;"",IFERROR(INDEX(TArea,MATCH(B1164,TName,0))&amp;"",D1164&amp;""),D1164&amp;""))</f>
        <v/>
      </c>
      <c r="J1164" s="11">
        <f>IF(AND(A1164="",B1164=""),"",IF(B1164&lt;&gt;"",IFERROR(INDEX(TAsset,MATCH(B1164,TName,0))&amp;"",E1164&amp;""),E1164&amp;""))</f>
        <v/>
      </c>
      <c r="K1164" s="28">
        <f>IF(AND(A1164="",B1164="",C1164="",F1164=""),"",IF(A1164="","Add a date",IF(A1164&gt;AsOf,"After as-of date: not counted yet",IF(AND(B1164&lt;&gt;"",COUNTIF(TName,B1164)=0),"Task not on Tasks sheet",""))))</f>
        <v/>
      </c>
    </row>
    <row r="1165">
      <c r="A1165" s="6" t="n"/>
      <c r="B1165" s="10" t="n"/>
      <c r="C1165" s="10" t="n"/>
      <c r="D1165" s="10" t="n"/>
      <c r="E1165" s="10" t="n"/>
      <c r="F1165" s="24" t="n"/>
      <c r="G1165" s="10" t="n"/>
      <c r="H1165" s="10" t="n"/>
      <c r="I1165" s="11">
        <f>IF(AND(A1165="",B1165=""),"",IF(B1165&lt;&gt;"",IFERROR(INDEX(TArea,MATCH(B1165,TName,0))&amp;"",D1165&amp;""),D1165&amp;""))</f>
        <v/>
      </c>
      <c r="J1165" s="11">
        <f>IF(AND(A1165="",B1165=""),"",IF(B1165&lt;&gt;"",IFERROR(INDEX(TAsset,MATCH(B1165,TName,0))&amp;"",E1165&amp;""),E1165&amp;""))</f>
        <v/>
      </c>
      <c r="K1165" s="28">
        <f>IF(AND(A1165="",B1165="",C1165="",F1165=""),"",IF(A1165="","Add a date",IF(A1165&gt;AsOf,"After as-of date: not counted yet",IF(AND(B1165&lt;&gt;"",COUNTIF(TName,B1165)=0),"Task not on Tasks sheet",""))))</f>
        <v/>
      </c>
    </row>
    <row r="1166">
      <c r="A1166" s="6" t="n"/>
      <c r="B1166" s="10" t="n"/>
      <c r="C1166" s="10" t="n"/>
      <c r="D1166" s="10" t="n"/>
      <c r="E1166" s="10" t="n"/>
      <c r="F1166" s="24" t="n"/>
      <c r="G1166" s="10" t="n"/>
      <c r="H1166" s="10" t="n"/>
      <c r="I1166" s="11">
        <f>IF(AND(A1166="",B1166=""),"",IF(B1166&lt;&gt;"",IFERROR(INDEX(TArea,MATCH(B1166,TName,0))&amp;"",D1166&amp;""),D1166&amp;""))</f>
        <v/>
      </c>
      <c r="J1166" s="11">
        <f>IF(AND(A1166="",B1166=""),"",IF(B1166&lt;&gt;"",IFERROR(INDEX(TAsset,MATCH(B1166,TName,0))&amp;"",E1166&amp;""),E1166&amp;""))</f>
        <v/>
      </c>
      <c r="K1166" s="28">
        <f>IF(AND(A1166="",B1166="",C1166="",F1166=""),"",IF(A1166="","Add a date",IF(A1166&gt;AsOf,"After as-of date: not counted yet",IF(AND(B1166&lt;&gt;"",COUNTIF(TName,B1166)=0),"Task not on Tasks sheet",""))))</f>
        <v/>
      </c>
    </row>
    <row r="1167">
      <c r="A1167" s="6" t="n"/>
      <c r="B1167" s="10" t="n"/>
      <c r="C1167" s="10" t="n"/>
      <c r="D1167" s="10" t="n"/>
      <c r="E1167" s="10" t="n"/>
      <c r="F1167" s="24" t="n"/>
      <c r="G1167" s="10" t="n"/>
      <c r="H1167" s="10" t="n"/>
      <c r="I1167" s="11">
        <f>IF(AND(A1167="",B1167=""),"",IF(B1167&lt;&gt;"",IFERROR(INDEX(TArea,MATCH(B1167,TName,0))&amp;"",D1167&amp;""),D1167&amp;""))</f>
        <v/>
      </c>
      <c r="J1167" s="11">
        <f>IF(AND(A1167="",B1167=""),"",IF(B1167&lt;&gt;"",IFERROR(INDEX(TAsset,MATCH(B1167,TName,0))&amp;"",E1167&amp;""),E1167&amp;""))</f>
        <v/>
      </c>
      <c r="K1167" s="28">
        <f>IF(AND(A1167="",B1167="",C1167="",F1167=""),"",IF(A1167="","Add a date",IF(A1167&gt;AsOf,"After as-of date: not counted yet",IF(AND(B1167&lt;&gt;"",COUNTIF(TName,B1167)=0),"Task not on Tasks sheet",""))))</f>
        <v/>
      </c>
    </row>
    <row r="1168">
      <c r="A1168" s="6" t="n"/>
      <c r="B1168" s="10" t="n"/>
      <c r="C1168" s="10" t="n"/>
      <c r="D1168" s="10" t="n"/>
      <c r="E1168" s="10" t="n"/>
      <c r="F1168" s="24" t="n"/>
      <c r="G1168" s="10" t="n"/>
      <c r="H1168" s="10" t="n"/>
      <c r="I1168" s="11">
        <f>IF(AND(A1168="",B1168=""),"",IF(B1168&lt;&gt;"",IFERROR(INDEX(TArea,MATCH(B1168,TName,0))&amp;"",D1168&amp;""),D1168&amp;""))</f>
        <v/>
      </c>
      <c r="J1168" s="11">
        <f>IF(AND(A1168="",B1168=""),"",IF(B1168&lt;&gt;"",IFERROR(INDEX(TAsset,MATCH(B1168,TName,0))&amp;"",E1168&amp;""),E1168&amp;""))</f>
        <v/>
      </c>
      <c r="K1168" s="28">
        <f>IF(AND(A1168="",B1168="",C1168="",F1168=""),"",IF(A1168="","Add a date",IF(A1168&gt;AsOf,"After as-of date: not counted yet",IF(AND(B1168&lt;&gt;"",COUNTIF(TName,B1168)=0),"Task not on Tasks sheet",""))))</f>
        <v/>
      </c>
    </row>
    <row r="1169">
      <c r="A1169" s="6" t="n"/>
      <c r="B1169" s="10" t="n"/>
      <c r="C1169" s="10" t="n"/>
      <c r="D1169" s="10" t="n"/>
      <c r="E1169" s="10" t="n"/>
      <c r="F1169" s="24" t="n"/>
      <c r="G1169" s="10" t="n"/>
      <c r="H1169" s="10" t="n"/>
      <c r="I1169" s="11">
        <f>IF(AND(A1169="",B1169=""),"",IF(B1169&lt;&gt;"",IFERROR(INDEX(TArea,MATCH(B1169,TName,0))&amp;"",D1169&amp;""),D1169&amp;""))</f>
        <v/>
      </c>
      <c r="J1169" s="11">
        <f>IF(AND(A1169="",B1169=""),"",IF(B1169&lt;&gt;"",IFERROR(INDEX(TAsset,MATCH(B1169,TName,0))&amp;"",E1169&amp;""),E1169&amp;""))</f>
        <v/>
      </c>
      <c r="K1169" s="28">
        <f>IF(AND(A1169="",B1169="",C1169="",F1169=""),"",IF(A1169="","Add a date",IF(A1169&gt;AsOf,"After as-of date: not counted yet",IF(AND(B1169&lt;&gt;"",COUNTIF(TName,B1169)=0),"Task not on Tasks sheet",""))))</f>
        <v/>
      </c>
    </row>
    <row r="1170">
      <c r="A1170" s="6" t="n"/>
      <c r="B1170" s="10" t="n"/>
      <c r="C1170" s="10" t="n"/>
      <c r="D1170" s="10" t="n"/>
      <c r="E1170" s="10" t="n"/>
      <c r="F1170" s="24" t="n"/>
      <c r="G1170" s="10" t="n"/>
      <c r="H1170" s="10" t="n"/>
      <c r="I1170" s="11">
        <f>IF(AND(A1170="",B1170=""),"",IF(B1170&lt;&gt;"",IFERROR(INDEX(TArea,MATCH(B1170,TName,0))&amp;"",D1170&amp;""),D1170&amp;""))</f>
        <v/>
      </c>
      <c r="J1170" s="11">
        <f>IF(AND(A1170="",B1170=""),"",IF(B1170&lt;&gt;"",IFERROR(INDEX(TAsset,MATCH(B1170,TName,0))&amp;"",E1170&amp;""),E1170&amp;""))</f>
        <v/>
      </c>
      <c r="K1170" s="28">
        <f>IF(AND(A1170="",B1170="",C1170="",F1170=""),"",IF(A1170="","Add a date",IF(A1170&gt;AsOf,"After as-of date: not counted yet",IF(AND(B1170&lt;&gt;"",COUNTIF(TName,B1170)=0),"Task not on Tasks sheet",""))))</f>
        <v/>
      </c>
    </row>
    <row r="1171">
      <c r="A1171" s="6" t="n"/>
      <c r="B1171" s="10" t="n"/>
      <c r="C1171" s="10" t="n"/>
      <c r="D1171" s="10" t="n"/>
      <c r="E1171" s="10" t="n"/>
      <c r="F1171" s="24" t="n"/>
      <c r="G1171" s="10" t="n"/>
      <c r="H1171" s="10" t="n"/>
      <c r="I1171" s="11">
        <f>IF(AND(A1171="",B1171=""),"",IF(B1171&lt;&gt;"",IFERROR(INDEX(TArea,MATCH(B1171,TName,0))&amp;"",D1171&amp;""),D1171&amp;""))</f>
        <v/>
      </c>
      <c r="J1171" s="11">
        <f>IF(AND(A1171="",B1171=""),"",IF(B1171&lt;&gt;"",IFERROR(INDEX(TAsset,MATCH(B1171,TName,0))&amp;"",E1171&amp;""),E1171&amp;""))</f>
        <v/>
      </c>
      <c r="K1171" s="28">
        <f>IF(AND(A1171="",B1171="",C1171="",F1171=""),"",IF(A1171="","Add a date",IF(A1171&gt;AsOf,"After as-of date: not counted yet",IF(AND(B1171&lt;&gt;"",COUNTIF(TName,B1171)=0),"Task not on Tasks sheet",""))))</f>
        <v/>
      </c>
    </row>
    <row r="1172">
      <c r="A1172" s="6" t="n"/>
      <c r="B1172" s="10" t="n"/>
      <c r="C1172" s="10" t="n"/>
      <c r="D1172" s="10" t="n"/>
      <c r="E1172" s="10" t="n"/>
      <c r="F1172" s="24" t="n"/>
      <c r="G1172" s="10" t="n"/>
      <c r="H1172" s="10" t="n"/>
      <c r="I1172" s="11">
        <f>IF(AND(A1172="",B1172=""),"",IF(B1172&lt;&gt;"",IFERROR(INDEX(TArea,MATCH(B1172,TName,0))&amp;"",D1172&amp;""),D1172&amp;""))</f>
        <v/>
      </c>
      <c r="J1172" s="11">
        <f>IF(AND(A1172="",B1172=""),"",IF(B1172&lt;&gt;"",IFERROR(INDEX(TAsset,MATCH(B1172,TName,0))&amp;"",E1172&amp;""),E1172&amp;""))</f>
        <v/>
      </c>
      <c r="K1172" s="28">
        <f>IF(AND(A1172="",B1172="",C1172="",F1172=""),"",IF(A1172="","Add a date",IF(A1172&gt;AsOf,"After as-of date: not counted yet",IF(AND(B1172&lt;&gt;"",COUNTIF(TName,B1172)=0),"Task not on Tasks sheet",""))))</f>
        <v/>
      </c>
    </row>
    <row r="1173">
      <c r="A1173" s="6" t="n"/>
      <c r="B1173" s="10" t="n"/>
      <c r="C1173" s="10" t="n"/>
      <c r="D1173" s="10" t="n"/>
      <c r="E1173" s="10" t="n"/>
      <c r="F1173" s="24" t="n"/>
      <c r="G1173" s="10" t="n"/>
      <c r="H1173" s="10" t="n"/>
      <c r="I1173" s="11">
        <f>IF(AND(A1173="",B1173=""),"",IF(B1173&lt;&gt;"",IFERROR(INDEX(TArea,MATCH(B1173,TName,0))&amp;"",D1173&amp;""),D1173&amp;""))</f>
        <v/>
      </c>
      <c r="J1173" s="11">
        <f>IF(AND(A1173="",B1173=""),"",IF(B1173&lt;&gt;"",IFERROR(INDEX(TAsset,MATCH(B1173,TName,0))&amp;"",E1173&amp;""),E1173&amp;""))</f>
        <v/>
      </c>
      <c r="K1173" s="28">
        <f>IF(AND(A1173="",B1173="",C1173="",F1173=""),"",IF(A1173="","Add a date",IF(A1173&gt;AsOf,"After as-of date: not counted yet",IF(AND(B1173&lt;&gt;"",COUNTIF(TName,B1173)=0),"Task not on Tasks sheet",""))))</f>
        <v/>
      </c>
    </row>
    <row r="1174">
      <c r="A1174" s="6" t="n"/>
      <c r="B1174" s="10" t="n"/>
      <c r="C1174" s="10" t="n"/>
      <c r="D1174" s="10" t="n"/>
      <c r="E1174" s="10" t="n"/>
      <c r="F1174" s="24" t="n"/>
      <c r="G1174" s="10" t="n"/>
      <c r="H1174" s="10" t="n"/>
      <c r="I1174" s="11">
        <f>IF(AND(A1174="",B1174=""),"",IF(B1174&lt;&gt;"",IFERROR(INDEX(TArea,MATCH(B1174,TName,0))&amp;"",D1174&amp;""),D1174&amp;""))</f>
        <v/>
      </c>
      <c r="J1174" s="11">
        <f>IF(AND(A1174="",B1174=""),"",IF(B1174&lt;&gt;"",IFERROR(INDEX(TAsset,MATCH(B1174,TName,0))&amp;"",E1174&amp;""),E1174&amp;""))</f>
        <v/>
      </c>
      <c r="K1174" s="28">
        <f>IF(AND(A1174="",B1174="",C1174="",F1174=""),"",IF(A1174="","Add a date",IF(A1174&gt;AsOf,"After as-of date: not counted yet",IF(AND(B1174&lt;&gt;"",COUNTIF(TName,B1174)=0),"Task not on Tasks sheet",""))))</f>
        <v/>
      </c>
    </row>
    <row r="1175">
      <c r="A1175" s="6" t="n"/>
      <c r="B1175" s="10" t="n"/>
      <c r="C1175" s="10" t="n"/>
      <c r="D1175" s="10" t="n"/>
      <c r="E1175" s="10" t="n"/>
      <c r="F1175" s="24" t="n"/>
      <c r="G1175" s="10" t="n"/>
      <c r="H1175" s="10" t="n"/>
      <c r="I1175" s="11">
        <f>IF(AND(A1175="",B1175=""),"",IF(B1175&lt;&gt;"",IFERROR(INDEX(TArea,MATCH(B1175,TName,0))&amp;"",D1175&amp;""),D1175&amp;""))</f>
        <v/>
      </c>
      <c r="J1175" s="11">
        <f>IF(AND(A1175="",B1175=""),"",IF(B1175&lt;&gt;"",IFERROR(INDEX(TAsset,MATCH(B1175,TName,0))&amp;"",E1175&amp;""),E1175&amp;""))</f>
        <v/>
      </c>
      <c r="K1175" s="28">
        <f>IF(AND(A1175="",B1175="",C1175="",F1175=""),"",IF(A1175="","Add a date",IF(A1175&gt;AsOf,"After as-of date: not counted yet",IF(AND(B1175&lt;&gt;"",COUNTIF(TName,B1175)=0),"Task not on Tasks sheet",""))))</f>
        <v/>
      </c>
    </row>
    <row r="1176">
      <c r="A1176" s="6" t="n"/>
      <c r="B1176" s="10" t="n"/>
      <c r="C1176" s="10" t="n"/>
      <c r="D1176" s="10" t="n"/>
      <c r="E1176" s="10" t="n"/>
      <c r="F1176" s="24" t="n"/>
      <c r="G1176" s="10" t="n"/>
      <c r="H1176" s="10" t="n"/>
      <c r="I1176" s="11">
        <f>IF(AND(A1176="",B1176=""),"",IF(B1176&lt;&gt;"",IFERROR(INDEX(TArea,MATCH(B1176,TName,0))&amp;"",D1176&amp;""),D1176&amp;""))</f>
        <v/>
      </c>
      <c r="J1176" s="11">
        <f>IF(AND(A1176="",B1176=""),"",IF(B1176&lt;&gt;"",IFERROR(INDEX(TAsset,MATCH(B1176,TName,0))&amp;"",E1176&amp;""),E1176&amp;""))</f>
        <v/>
      </c>
      <c r="K1176" s="28">
        <f>IF(AND(A1176="",B1176="",C1176="",F1176=""),"",IF(A1176="","Add a date",IF(A1176&gt;AsOf,"After as-of date: not counted yet",IF(AND(B1176&lt;&gt;"",COUNTIF(TName,B1176)=0),"Task not on Tasks sheet",""))))</f>
        <v/>
      </c>
    </row>
    <row r="1177">
      <c r="A1177" s="6" t="n"/>
      <c r="B1177" s="10" t="n"/>
      <c r="C1177" s="10" t="n"/>
      <c r="D1177" s="10" t="n"/>
      <c r="E1177" s="10" t="n"/>
      <c r="F1177" s="24" t="n"/>
      <c r="G1177" s="10" t="n"/>
      <c r="H1177" s="10" t="n"/>
      <c r="I1177" s="11">
        <f>IF(AND(A1177="",B1177=""),"",IF(B1177&lt;&gt;"",IFERROR(INDEX(TArea,MATCH(B1177,TName,0))&amp;"",D1177&amp;""),D1177&amp;""))</f>
        <v/>
      </c>
      <c r="J1177" s="11">
        <f>IF(AND(A1177="",B1177=""),"",IF(B1177&lt;&gt;"",IFERROR(INDEX(TAsset,MATCH(B1177,TName,0))&amp;"",E1177&amp;""),E1177&amp;""))</f>
        <v/>
      </c>
      <c r="K1177" s="28">
        <f>IF(AND(A1177="",B1177="",C1177="",F1177=""),"",IF(A1177="","Add a date",IF(A1177&gt;AsOf,"After as-of date: not counted yet",IF(AND(B1177&lt;&gt;"",COUNTIF(TName,B1177)=0),"Task not on Tasks sheet",""))))</f>
        <v/>
      </c>
    </row>
    <row r="1178">
      <c r="A1178" s="6" t="n"/>
      <c r="B1178" s="10" t="n"/>
      <c r="C1178" s="10" t="n"/>
      <c r="D1178" s="10" t="n"/>
      <c r="E1178" s="10" t="n"/>
      <c r="F1178" s="24" t="n"/>
      <c r="G1178" s="10" t="n"/>
      <c r="H1178" s="10" t="n"/>
      <c r="I1178" s="11">
        <f>IF(AND(A1178="",B1178=""),"",IF(B1178&lt;&gt;"",IFERROR(INDEX(TArea,MATCH(B1178,TName,0))&amp;"",D1178&amp;""),D1178&amp;""))</f>
        <v/>
      </c>
      <c r="J1178" s="11">
        <f>IF(AND(A1178="",B1178=""),"",IF(B1178&lt;&gt;"",IFERROR(INDEX(TAsset,MATCH(B1178,TName,0))&amp;"",E1178&amp;""),E1178&amp;""))</f>
        <v/>
      </c>
      <c r="K1178" s="28">
        <f>IF(AND(A1178="",B1178="",C1178="",F1178=""),"",IF(A1178="","Add a date",IF(A1178&gt;AsOf,"After as-of date: not counted yet",IF(AND(B1178&lt;&gt;"",COUNTIF(TName,B1178)=0),"Task not on Tasks sheet",""))))</f>
        <v/>
      </c>
    </row>
    <row r="1179">
      <c r="A1179" s="6" t="n"/>
      <c r="B1179" s="10" t="n"/>
      <c r="C1179" s="10" t="n"/>
      <c r="D1179" s="10" t="n"/>
      <c r="E1179" s="10" t="n"/>
      <c r="F1179" s="24" t="n"/>
      <c r="G1179" s="10" t="n"/>
      <c r="H1179" s="10" t="n"/>
      <c r="I1179" s="11">
        <f>IF(AND(A1179="",B1179=""),"",IF(B1179&lt;&gt;"",IFERROR(INDEX(TArea,MATCH(B1179,TName,0))&amp;"",D1179&amp;""),D1179&amp;""))</f>
        <v/>
      </c>
      <c r="J1179" s="11">
        <f>IF(AND(A1179="",B1179=""),"",IF(B1179&lt;&gt;"",IFERROR(INDEX(TAsset,MATCH(B1179,TName,0))&amp;"",E1179&amp;""),E1179&amp;""))</f>
        <v/>
      </c>
      <c r="K1179" s="28">
        <f>IF(AND(A1179="",B1179="",C1179="",F1179=""),"",IF(A1179="","Add a date",IF(A1179&gt;AsOf,"After as-of date: not counted yet",IF(AND(B1179&lt;&gt;"",COUNTIF(TName,B1179)=0),"Task not on Tasks sheet",""))))</f>
        <v/>
      </c>
    </row>
    <row r="1180">
      <c r="A1180" s="6" t="n"/>
      <c r="B1180" s="10" t="n"/>
      <c r="C1180" s="10" t="n"/>
      <c r="D1180" s="10" t="n"/>
      <c r="E1180" s="10" t="n"/>
      <c r="F1180" s="24" t="n"/>
      <c r="G1180" s="10" t="n"/>
      <c r="H1180" s="10" t="n"/>
      <c r="I1180" s="11">
        <f>IF(AND(A1180="",B1180=""),"",IF(B1180&lt;&gt;"",IFERROR(INDEX(TArea,MATCH(B1180,TName,0))&amp;"",D1180&amp;""),D1180&amp;""))</f>
        <v/>
      </c>
      <c r="J1180" s="11">
        <f>IF(AND(A1180="",B1180=""),"",IF(B1180&lt;&gt;"",IFERROR(INDEX(TAsset,MATCH(B1180,TName,0))&amp;"",E1180&amp;""),E1180&amp;""))</f>
        <v/>
      </c>
      <c r="K1180" s="28">
        <f>IF(AND(A1180="",B1180="",C1180="",F1180=""),"",IF(A1180="","Add a date",IF(A1180&gt;AsOf,"After as-of date: not counted yet",IF(AND(B1180&lt;&gt;"",COUNTIF(TName,B1180)=0),"Task not on Tasks sheet",""))))</f>
        <v/>
      </c>
    </row>
    <row r="1181">
      <c r="A1181" s="6" t="n"/>
      <c r="B1181" s="10" t="n"/>
      <c r="C1181" s="10" t="n"/>
      <c r="D1181" s="10" t="n"/>
      <c r="E1181" s="10" t="n"/>
      <c r="F1181" s="24" t="n"/>
      <c r="G1181" s="10" t="n"/>
      <c r="H1181" s="10" t="n"/>
      <c r="I1181" s="11">
        <f>IF(AND(A1181="",B1181=""),"",IF(B1181&lt;&gt;"",IFERROR(INDEX(TArea,MATCH(B1181,TName,0))&amp;"",D1181&amp;""),D1181&amp;""))</f>
        <v/>
      </c>
      <c r="J1181" s="11">
        <f>IF(AND(A1181="",B1181=""),"",IF(B1181&lt;&gt;"",IFERROR(INDEX(TAsset,MATCH(B1181,TName,0))&amp;"",E1181&amp;""),E1181&amp;""))</f>
        <v/>
      </c>
      <c r="K1181" s="28">
        <f>IF(AND(A1181="",B1181="",C1181="",F1181=""),"",IF(A1181="","Add a date",IF(A1181&gt;AsOf,"After as-of date: not counted yet",IF(AND(B1181&lt;&gt;"",COUNTIF(TName,B1181)=0),"Task not on Tasks sheet",""))))</f>
        <v/>
      </c>
    </row>
    <row r="1182">
      <c r="A1182" s="6" t="n"/>
      <c r="B1182" s="10" t="n"/>
      <c r="C1182" s="10" t="n"/>
      <c r="D1182" s="10" t="n"/>
      <c r="E1182" s="10" t="n"/>
      <c r="F1182" s="24" t="n"/>
      <c r="G1182" s="10" t="n"/>
      <c r="H1182" s="10" t="n"/>
      <c r="I1182" s="11">
        <f>IF(AND(A1182="",B1182=""),"",IF(B1182&lt;&gt;"",IFERROR(INDEX(TArea,MATCH(B1182,TName,0))&amp;"",D1182&amp;""),D1182&amp;""))</f>
        <v/>
      </c>
      <c r="J1182" s="11">
        <f>IF(AND(A1182="",B1182=""),"",IF(B1182&lt;&gt;"",IFERROR(INDEX(TAsset,MATCH(B1182,TName,0))&amp;"",E1182&amp;""),E1182&amp;""))</f>
        <v/>
      </c>
      <c r="K1182" s="28">
        <f>IF(AND(A1182="",B1182="",C1182="",F1182=""),"",IF(A1182="","Add a date",IF(A1182&gt;AsOf,"After as-of date: not counted yet",IF(AND(B1182&lt;&gt;"",COUNTIF(TName,B1182)=0),"Task not on Tasks sheet",""))))</f>
        <v/>
      </c>
    </row>
    <row r="1183">
      <c r="A1183" s="6" t="n"/>
      <c r="B1183" s="10" t="n"/>
      <c r="C1183" s="10" t="n"/>
      <c r="D1183" s="10" t="n"/>
      <c r="E1183" s="10" t="n"/>
      <c r="F1183" s="24" t="n"/>
      <c r="G1183" s="10" t="n"/>
      <c r="H1183" s="10" t="n"/>
      <c r="I1183" s="11">
        <f>IF(AND(A1183="",B1183=""),"",IF(B1183&lt;&gt;"",IFERROR(INDEX(TArea,MATCH(B1183,TName,0))&amp;"",D1183&amp;""),D1183&amp;""))</f>
        <v/>
      </c>
      <c r="J1183" s="11">
        <f>IF(AND(A1183="",B1183=""),"",IF(B1183&lt;&gt;"",IFERROR(INDEX(TAsset,MATCH(B1183,TName,0))&amp;"",E1183&amp;""),E1183&amp;""))</f>
        <v/>
      </c>
      <c r="K1183" s="28">
        <f>IF(AND(A1183="",B1183="",C1183="",F1183=""),"",IF(A1183="","Add a date",IF(A1183&gt;AsOf,"After as-of date: not counted yet",IF(AND(B1183&lt;&gt;"",COUNTIF(TName,B1183)=0),"Task not on Tasks sheet",""))))</f>
        <v/>
      </c>
    </row>
    <row r="1184">
      <c r="A1184" s="6" t="n"/>
      <c r="B1184" s="10" t="n"/>
      <c r="C1184" s="10" t="n"/>
      <c r="D1184" s="10" t="n"/>
      <c r="E1184" s="10" t="n"/>
      <c r="F1184" s="24" t="n"/>
      <c r="G1184" s="10" t="n"/>
      <c r="H1184" s="10" t="n"/>
      <c r="I1184" s="11">
        <f>IF(AND(A1184="",B1184=""),"",IF(B1184&lt;&gt;"",IFERROR(INDEX(TArea,MATCH(B1184,TName,0))&amp;"",D1184&amp;""),D1184&amp;""))</f>
        <v/>
      </c>
      <c r="J1184" s="11">
        <f>IF(AND(A1184="",B1184=""),"",IF(B1184&lt;&gt;"",IFERROR(INDEX(TAsset,MATCH(B1184,TName,0))&amp;"",E1184&amp;""),E1184&amp;""))</f>
        <v/>
      </c>
      <c r="K1184" s="28">
        <f>IF(AND(A1184="",B1184="",C1184="",F1184=""),"",IF(A1184="","Add a date",IF(A1184&gt;AsOf,"After as-of date: not counted yet",IF(AND(B1184&lt;&gt;"",COUNTIF(TName,B1184)=0),"Task not on Tasks sheet",""))))</f>
        <v/>
      </c>
    </row>
    <row r="1185">
      <c r="A1185" s="6" t="n"/>
      <c r="B1185" s="10" t="n"/>
      <c r="C1185" s="10" t="n"/>
      <c r="D1185" s="10" t="n"/>
      <c r="E1185" s="10" t="n"/>
      <c r="F1185" s="24" t="n"/>
      <c r="G1185" s="10" t="n"/>
      <c r="H1185" s="10" t="n"/>
      <c r="I1185" s="11">
        <f>IF(AND(A1185="",B1185=""),"",IF(B1185&lt;&gt;"",IFERROR(INDEX(TArea,MATCH(B1185,TName,0))&amp;"",D1185&amp;""),D1185&amp;""))</f>
        <v/>
      </c>
      <c r="J1185" s="11">
        <f>IF(AND(A1185="",B1185=""),"",IF(B1185&lt;&gt;"",IFERROR(INDEX(TAsset,MATCH(B1185,TName,0))&amp;"",E1185&amp;""),E1185&amp;""))</f>
        <v/>
      </c>
      <c r="K1185" s="28">
        <f>IF(AND(A1185="",B1185="",C1185="",F1185=""),"",IF(A1185="","Add a date",IF(A1185&gt;AsOf,"After as-of date: not counted yet",IF(AND(B1185&lt;&gt;"",COUNTIF(TName,B1185)=0),"Task not on Tasks sheet",""))))</f>
        <v/>
      </c>
    </row>
    <row r="1186">
      <c r="A1186" s="6" t="n"/>
      <c r="B1186" s="10" t="n"/>
      <c r="C1186" s="10" t="n"/>
      <c r="D1186" s="10" t="n"/>
      <c r="E1186" s="10" t="n"/>
      <c r="F1186" s="24" t="n"/>
      <c r="G1186" s="10" t="n"/>
      <c r="H1186" s="10" t="n"/>
      <c r="I1186" s="11">
        <f>IF(AND(A1186="",B1186=""),"",IF(B1186&lt;&gt;"",IFERROR(INDEX(TArea,MATCH(B1186,TName,0))&amp;"",D1186&amp;""),D1186&amp;""))</f>
        <v/>
      </c>
      <c r="J1186" s="11">
        <f>IF(AND(A1186="",B1186=""),"",IF(B1186&lt;&gt;"",IFERROR(INDEX(TAsset,MATCH(B1186,TName,0))&amp;"",E1186&amp;""),E1186&amp;""))</f>
        <v/>
      </c>
      <c r="K1186" s="28">
        <f>IF(AND(A1186="",B1186="",C1186="",F1186=""),"",IF(A1186="","Add a date",IF(A1186&gt;AsOf,"After as-of date: not counted yet",IF(AND(B1186&lt;&gt;"",COUNTIF(TName,B1186)=0),"Task not on Tasks sheet",""))))</f>
        <v/>
      </c>
    </row>
    <row r="1187">
      <c r="A1187" s="6" t="n"/>
      <c r="B1187" s="10" t="n"/>
      <c r="C1187" s="10" t="n"/>
      <c r="D1187" s="10" t="n"/>
      <c r="E1187" s="10" t="n"/>
      <c r="F1187" s="24" t="n"/>
      <c r="G1187" s="10" t="n"/>
      <c r="H1187" s="10" t="n"/>
      <c r="I1187" s="11">
        <f>IF(AND(A1187="",B1187=""),"",IF(B1187&lt;&gt;"",IFERROR(INDEX(TArea,MATCH(B1187,TName,0))&amp;"",D1187&amp;""),D1187&amp;""))</f>
        <v/>
      </c>
      <c r="J1187" s="11">
        <f>IF(AND(A1187="",B1187=""),"",IF(B1187&lt;&gt;"",IFERROR(INDEX(TAsset,MATCH(B1187,TName,0))&amp;"",E1187&amp;""),E1187&amp;""))</f>
        <v/>
      </c>
      <c r="K1187" s="28">
        <f>IF(AND(A1187="",B1187="",C1187="",F1187=""),"",IF(A1187="","Add a date",IF(A1187&gt;AsOf,"After as-of date: not counted yet",IF(AND(B1187&lt;&gt;"",COUNTIF(TName,B1187)=0),"Task not on Tasks sheet",""))))</f>
        <v/>
      </c>
    </row>
    <row r="1188">
      <c r="A1188" s="6" t="n"/>
      <c r="B1188" s="10" t="n"/>
      <c r="C1188" s="10" t="n"/>
      <c r="D1188" s="10" t="n"/>
      <c r="E1188" s="10" t="n"/>
      <c r="F1188" s="24" t="n"/>
      <c r="G1188" s="10" t="n"/>
      <c r="H1188" s="10" t="n"/>
      <c r="I1188" s="11">
        <f>IF(AND(A1188="",B1188=""),"",IF(B1188&lt;&gt;"",IFERROR(INDEX(TArea,MATCH(B1188,TName,0))&amp;"",D1188&amp;""),D1188&amp;""))</f>
        <v/>
      </c>
      <c r="J1188" s="11">
        <f>IF(AND(A1188="",B1188=""),"",IF(B1188&lt;&gt;"",IFERROR(INDEX(TAsset,MATCH(B1188,TName,0))&amp;"",E1188&amp;""),E1188&amp;""))</f>
        <v/>
      </c>
      <c r="K1188" s="28">
        <f>IF(AND(A1188="",B1188="",C1188="",F1188=""),"",IF(A1188="","Add a date",IF(A1188&gt;AsOf,"After as-of date: not counted yet",IF(AND(B1188&lt;&gt;"",COUNTIF(TName,B1188)=0),"Task not on Tasks sheet",""))))</f>
        <v/>
      </c>
    </row>
    <row r="1189">
      <c r="A1189" s="6" t="n"/>
      <c r="B1189" s="10" t="n"/>
      <c r="C1189" s="10" t="n"/>
      <c r="D1189" s="10" t="n"/>
      <c r="E1189" s="10" t="n"/>
      <c r="F1189" s="24" t="n"/>
      <c r="G1189" s="10" t="n"/>
      <c r="H1189" s="10" t="n"/>
      <c r="I1189" s="11">
        <f>IF(AND(A1189="",B1189=""),"",IF(B1189&lt;&gt;"",IFERROR(INDEX(TArea,MATCH(B1189,TName,0))&amp;"",D1189&amp;""),D1189&amp;""))</f>
        <v/>
      </c>
      <c r="J1189" s="11">
        <f>IF(AND(A1189="",B1189=""),"",IF(B1189&lt;&gt;"",IFERROR(INDEX(TAsset,MATCH(B1189,TName,0))&amp;"",E1189&amp;""),E1189&amp;""))</f>
        <v/>
      </c>
      <c r="K1189" s="28">
        <f>IF(AND(A1189="",B1189="",C1189="",F1189=""),"",IF(A1189="","Add a date",IF(A1189&gt;AsOf,"After as-of date: not counted yet",IF(AND(B1189&lt;&gt;"",COUNTIF(TName,B1189)=0),"Task not on Tasks sheet",""))))</f>
        <v/>
      </c>
    </row>
    <row r="1190">
      <c r="A1190" s="6" t="n"/>
      <c r="B1190" s="10" t="n"/>
      <c r="C1190" s="10" t="n"/>
      <c r="D1190" s="10" t="n"/>
      <c r="E1190" s="10" t="n"/>
      <c r="F1190" s="24" t="n"/>
      <c r="G1190" s="10" t="n"/>
      <c r="H1190" s="10" t="n"/>
      <c r="I1190" s="11">
        <f>IF(AND(A1190="",B1190=""),"",IF(B1190&lt;&gt;"",IFERROR(INDEX(TArea,MATCH(B1190,TName,0))&amp;"",D1190&amp;""),D1190&amp;""))</f>
        <v/>
      </c>
      <c r="J1190" s="11">
        <f>IF(AND(A1190="",B1190=""),"",IF(B1190&lt;&gt;"",IFERROR(INDEX(TAsset,MATCH(B1190,TName,0))&amp;"",E1190&amp;""),E1190&amp;""))</f>
        <v/>
      </c>
      <c r="K1190" s="28">
        <f>IF(AND(A1190="",B1190="",C1190="",F1190=""),"",IF(A1190="","Add a date",IF(A1190&gt;AsOf,"After as-of date: not counted yet",IF(AND(B1190&lt;&gt;"",COUNTIF(TName,B1190)=0),"Task not on Tasks sheet",""))))</f>
        <v/>
      </c>
    </row>
    <row r="1191">
      <c r="A1191" s="6" t="n"/>
      <c r="B1191" s="10" t="n"/>
      <c r="C1191" s="10" t="n"/>
      <c r="D1191" s="10" t="n"/>
      <c r="E1191" s="10" t="n"/>
      <c r="F1191" s="24" t="n"/>
      <c r="G1191" s="10" t="n"/>
      <c r="H1191" s="10" t="n"/>
      <c r="I1191" s="11">
        <f>IF(AND(A1191="",B1191=""),"",IF(B1191&lt;&gt;"",IFERROR(INDEX(TArea,MATCH(B1191,TName,0))&amp;"",D1191&amp;""),D1191&amp;""))</f>
        <v/>
      </c>
      <c r="J1191" s="11">
        <f>IF(AND(A1191="",B1191=""),"",IF(B1191&lt;&gt;"",IFERROR(INDEX(TAsset,MATCH(B1191,TName,0))&amp;"",E1191&amp;""),E1191&amp;""))</f>
        <v/>
      </c>
      <c r="K1191" s="28">
        <f>IF(AND(A1191="",B1191="",C1191="",F1191=""),"",IF(A1191="","Add a date",IF(A1191&gt;AsOf,"After as-of date: not counted yet",IF(AND(B1191&lt;&gt;"",COUNTIF(TName,B1191)=0),"Task not on Tasks sheet",""))))</f>
        <v/>
      </c>
    </row>
    <row r="1192">
      <c r="A1192" s="6" t="n"/>
      <c r="B1192" s="10" t="n"/>
      <c r="C1192" s="10" t="n"/>
      <c r="D1192" s="10" t="n"/>
      <c r="E1192" s="10" t="n"/>
      <c r="F1192" s="24" t="n"/>
      <c r="G1192" s="10" t="n"/>
      <c r="H1192" s="10" t="n"/>
      <c r="I1192" s="11">
        <f>IF(AND(A1192="",B1192=""),"",IF(B1192&lt;&gt;"",IFERROR(INDEX(TArea,MATCH(B1192,TName,0))&amp;"",D1192&amp;""),D1192&amp;""))</f>
        <v/>
      </c>
      <c r="J1192" s="11">
        <f>IF(AND(A1192="",B1192=""),"",IF(B1192&lt;&gt;"",IFERROR(INDEX(TAsset,MATCH(B1192,TName,0))&amp;"",E1192&amp;""),E1192&amp;""))</f>
        <v/>
      </c>
      <c r="K1192" s="28">
        <f>IF(AND(A1192="",B1192="",C1192="",F1192=""),"",IF(A1192="","Add a date",IF(A1192&gt;AsOf,"After as-of date: not counted yet",IF(AND(B1192&lt;&gt;"",COUNTIF(TName,B1192)=0),"Task not on Tasks sheet",""))))</f>
        <v/>
      </c>
    </row>
    <row r="1193">
      <c r="A1193" s="6" t="n"/>
      <c r="B1193" s="10" t="n"/>
      <c r="C1193" s="10" t="n"/>
      <c r="D1193" s="10" t="n"/>
      <c r="E1193" s="10" t="n"/>
      <c r="F1193" s="24" t="n"/>
      <c r="G1193" s="10" t="n"/>
      <c r="H1193" s="10" t="n"/>
      <c r="I1193" s="11">
        <f>IF(AND(A1193="",B1193=""),"",IF(B1193&lt;&gt;"",IFERROR(INDEX(TArea,MATCH(B1193,TName,0))&amp;"",D1193&amp;""),D1193&amp;""))</f>
        <v/>
      </c>
      <c r="J1193" s="11">
        <f>IF(AND(A1193="",B1193=""),"",IF(B1193&lt;&gt;"",IFERROR(INDEX(TAsset,MATCH(B1193,TName,0))&amp;"",E1193&amp;""),E1193&amp;""))</f>
        <v/>
      </c>
      <c r="K1193" s="28">
        <f>IF(AND(A1193="",B1193="",C1193="",F1193=""),"",IF(A1193="","Add a date",IF(A1193&gt;AsOf,"After as-of date: not counted yet",IF(AND(B1193&lt;&gt;"",COUNTIF(TName,B1193)=0),"Task not on Tasks sheet",""))))</f>
        <v/>
      </c>
    </row>
    <row r="1194">
      <c r="A1194" s="6" t="n"/>
      <c r="B1194" s="10" t="n"/>
      <c r="C1194" s="10" t="n"/>
      <c r="D1194" s="10" t="n"/>
      <c r="E1194" s="10" t="n"/>
      <c r="F1194" s="24" t="n"/>
      <c r="G1194" s="10" t="n"/>
      <c r="H1194" s="10" t="n"/>
      <c r="I1194" s="11">
        <f>IF(AND(A1194="",B1194=""),"",IF(B1194&lt;&gt;"",IFERROR(INDEX(TArea,MATCH(B1194,TName,0))&amp;"",D1194&amp;""),D1194&amp;""))</f>
        <v/>
      </c>
      <c r="J1194" s="11">
        <f>IF(AND(A1194="",B1194=""),"",IF(B1194&lt;&gt;"",IFERROR(INDEX(TAsset,MATCH(B1194,TName,0))&amp;"",E1194&amp;""),E1194&amp;""))</f>
        <v/>
      </c>
      <c r="K1194" s="28">
        <f>IF(AND(A1194="",B1194="",C1194="",F1194=""),"",IF(A1194="","Add a date",IF(A1194&gt;AsOf,"After as-of date: not counted yet",IF(AND(B1194&lt;&gt;"",COUNTIF(TName,B1194)=0),"Task not on Tasks sheet",""))))</f>
        <v/>
      </c>
    </row>
    <row r="1195">
      <c r="A1195" s="6" t="n"/>
      <c r="B1195" s="10" t="n"/>
      <c r="C1195" s="10" t="n"/>
      <c r="D1195" s="10" t="n"/>
      <c r="E1195" s="10" t="n"/>
      <c r="F1195" s="24" t="n"/>
      <c r="G1195" s="10" t="n"/>
      <c r="H1195" s="10" t="n"/>
      <c r="I1195" s="11">
        <f>IF(AND(A1195="",B1195=""),"",IF(B1195&lt;&gt;"",IFERROR(INDEX(TArea,MATCH(B1195,TName,0))&amp;"",D1195&amp;""),D1195&amp;""))</f>
        <v/>
      </c>
      <c r="J1195" s="11">
        <f>IF(AND(A1195="",B1195=""),"",IF(B1195&lt;&gt;"",IFERROR(INDEX(TAsset,MATCH(B1195,TName,0))&amp;"",E1195&amp;""),E1195&amp;""))</f>
        <v/>
      </c>
      <c r="K1195" s="28">
        <f>IF(AND(A1195="",B1195="",C1195="",F1195=""),"",IF(A1195="","Add a date",IF(A1195&gt;AsOf,"After as-of date: not counted yet",IF(AND(B1195&lt;&gt;"",COUNTIF(TName,B1195)=0),"Task not on Tasks sheet",""))))</f>
        <v/>
      </c>
    </row>
    <row r="1196">
      <c r="A1196" s="6" t="n"/>
      <c r="B1196" s="10" t="n"/>
      <c r="C1196" s="10" t="n"/>
      <c r="D1196" s="10" t="n"/>
      <c r="E1196" s="10" t="n"/>
      <c r="F1196" s="24" t="n"/>
      <c r="G1196" s="10" t="n"/>
      <c r="H1196" s="10" t="n"/>
      <c r="I1196" s="11">
        <f>IF(AND(A1196="",B1196=""),"",IF(B1196&lt;&gt;"",IFERROR(INDEX(TArea,MATCH(B1196,TName,0))&amp;"",D1196&amp;""),D1196&amp;""))</f>
        <v/>
      </c>
      <c r="J1196" s="11">
        <f>IF(AND(A1196="",B1196=""),"",IF(B1196&lt;&gt;"",IFERROR(INDEX(TAsset,MATCH(B1196,TName,0))&amp;"",E1196&amp;""),E1196&amp;""))</f>
        <v/>
      </c>
      <c r="K1196" s="28">
        <f>IF(AND(A1196="",B1196="",C1196="",F1196=""),"",IF(A1196="","Add a date",IF(A1196&gt;AsOf,"After as-of date: not counted yet",IF(AND(B1196&lt;&gt;"",COUNTIF(TName,B1196)=0),"Task not on Tasks sheet",""))))</f>
        <v/>
      </c>
    </row>
    <row r="1197">
      <c r="A1197" s="6" t="n"/>
      <c r="B1197" s="10" t="n"/>
      <c r="C1197" s="10" t="n"/>
      <c r="D1197" s="10" t="n"/>
      <c r="E1197" s="10" t="n"/>
      <c r="F1197" s="24" t="n"/>
      <c r="G1197" s="10" t="n"/>
      <c r="H1197" s="10" t="n"/>
      <c r="I1197" s="11">
        <f>IF(AND(A1197="",B1197=""),"",IF(B1197&lt;&gt;"",IFERROR(INDEX(TArea,MATCH(B1197,TName,0))&amp;"",D1197&amp;""),D1197&amp;""))</f>
        <v/>
      </c>
      <c r="J1197" s="11">
        <f>IF(AND(A1197="",B1197=""),"",IF(B1197&lt;&gt;"",IFERROR(INDEX(TAsset,MATCH(B1197,TName,0))&amp;"",E1197&amp;""),E1197&amp;""))</f>
        <v/>
      </c>
      <c r="K1197" s="28">
        <f>IF(AND(A1197="",B1197="",C1197="",F1197=""),"",IF(A1197="","Add a date",IF(A1197&gt;AsOf,"After as-of date: not counted yet",IF(AND(B1197&lt;&gt;"",COUNTIF(TName,B1197)=0),"Task not on Tasks sheet",""))))</f>
        <v/>
      </c>
    </row>
    <row r="1198">
      <c r="A1198" s="6" t="n"/>
      <c r="B1198" s="10" t="n"/>
      <c r="C1198" s="10" t="n"/>
      <c r="D1198" s="10" t="n"/>
      <c r="E1198" s="10" t="n"/>
      <c r="F1198" s="24" t="n"/>
      <c r="G1198" s="10" t="n"/>
      <c r="H1198" s="10" t="n"/>
      <c r="I1198" s="11">
        <f>IF(AND(A1198="",B1198=""),"",IF(B1198&lt;&gt;"",IFERROR(INDEX(TArea,MATCH(B1198,TName,0))&amp;"",D1198&amp;""),D1198&amp;""))</f>
        <v/>
      </c>
      <c r="J1198" s="11">
        <f>IF(AND(A1198="",B1198=""),"",IF(B1198&lt;&gt;"",IFERROR(INDEX(TAsset,MATCH(B1198,TName,0))&amp;"",E1198&amp;""),E1198&amp;""))</f>
        <v/>
      </c>
      <c r="K1198" s="28">
        <f>IF(AND(A1198="",B1198="",C1198="",F1198=""),"",IF(A1198="","Add a date",IF(A1198&gt;AsOf,"After as-of date: not counted yet",IF(AND(B1198&lt;&gt;"",COUNTIF(TName,B1198)=0),"Task not on Tasks sheet",""))))</f>
        <v/>
      </c>
    </row>
    <row r="1199">
      <c r="A1199" s="6" t="n"/>
      <c r="B1199" s="10" t="n"/>
      <c r="C1199" s="10" t="n"/>
      <c r="D1199" s="10" t="n"/>
      <c r="E1199" s="10" t="n"/>
      <c r="F1199" s="24" t="n"/>
      <c r="G1199" s="10" t="n"/>
      <c r="H1199" s="10" t="n"/>
      <c r="I1199" s="11">
        <f>IF(AND(A1199="",B1199=""),"",IF(B1199&lt;&gt;"",IFERROR(INDEX(TArea,MATCH(B1199,TName,0))&amp;"",D1199&amp;""),D1199&amp;""))</f>
        <v/>
      </c>
      <c r="J1199" s="11">
        <f>IF(AND(A1199="",B1199=""),"",IF(B1199&lt;&gt;"",IFERROR(INDEX(TAsset,MATCH(B1199,TName,0))&amp;"",E1199&amp;""),E1199&amp;""))</f>
        <v/>
      </c>
      <c r="K1199" s="28">
        <f>IF(AND(A1199="",B1199="",C1199="",F1199=""),"",IF(A1199="","Add a date",IF(A1199&gt;AsOf,"After as-of date: not counted yet",IF(AND(B1199&lt;&gt;"",COUNTIF(TName,B1199)=0),"Task not on Tasks sheet",""))))</f>
        <v/>
      </c>
    </row>
    <row r="1200">
      <c r="A1200" s="6" t="n"/>
      <c r="B1200" s="10" t="n"/>
      <c r="C1200" s="10" t="n"/>
      <c r="D1200" s="10" t="n"/>
      <c r="E1200" s="10" t="n"/>
      <c r="F1200" s="24" t="n"/>
      <c r="G1200" s="10" t="n"/>
      <c r="H1200" s="10" t="n"/>
      <c r="I1200" s="11">
        <f>IF(AND(A1200="",B1200=""),"",IF(B1200&lt;&gt;"",IFERROR(INDEX(TArea,MATCH(B1200,TName,0))&amp;"",D1200&amp;""),D1200&amp;""))</f>
        <v/>
      </c>
      <c r="J1200" s="11">
        <f>IF(AND(A1200="",B1200=""),"",IF(B1200&lt;&gt;"",IFERROR(INDEX(TAsset,MATCH(B1200,TName,0))&amp;"",E1200&amp;""),E1200&amp;""))</f>
        <v/>
      </c>
      <c r="K1200" s="28">
        <f>IF(AND(A1200="",B1200="",C1200="",F1200=""),"",IF(A1200="","Add a date",IF(A1200&gt;AsOf,"After as-of date: not counted yet",IF(AND(B1200&lt;&gt;"",COUNTIF(TName,B1200)=0),"Task not on Tasks sheet",""))))</f>
        <v/>
      </c>
    </row>
    <row r="1201">
      <c r="A1201" s="6" t="n"/>
      <c r="B1201" s="10" t="n"/>
      <c r="C1201" s="10" t="n"/>
      <c r="D1201" s="10" t="n"/>
      <c r="E1201" s="10" t="n"/>
      <c r="F1201" s="24" t="n"/>
      <c r="G1201" s="10" t="n"/>
      <c r="H1201" s="10" t="n"/>
      <c r="I1201" s="11">
        <f>IF(AND(A1201="",B1201=""),"",IF(B1201&lt;&gt;"",IFERROR(INDEX(TArea,MATCH(B1201,TName,0))&amp;"",D1201&amp;""),D1201&amp;""))</f>
        <v/>
      </c>
      <c r="J1201" s="11">
        <f>IF(AND(A1201="",B1201=""),"",IF(B1201&lt;&gt;"",IFERROR(INDEX(TAsset,MATCH(B1201,TName,0))&amp;"",E1201&amp;""),E1201&amp;""))</f>
        <v/>
      </c>
      <c r="K1201" s="28">
        <f>IF(AND(A1201="",B1201="",C1201="",F1201=""),"",IF(A1201="","Add a date",IF(A1201&gt;AsOf,"After as-of date: not counted yet",IF(AND(B1201&lt;&gt;"",COUNTIF(TName,B1201)=0),"Task not on Tasks sheet",""))))</f>
        <v/>
      </c>
    </row>
    <row r="1202">
      <c r="A1202" s="6" t="n"/>
      <c r="B1202" s="10" t="n"/>
      <c r="C1202" s="10" t="n"/>
      <c r="D1202" s="10" t="n"/>
      <c r="E1202" s="10" t="n"/>
      <c r="F1202" s="24" t="n"/>
      <c r="G1202" s="10" t="n"/>
      <c r="H1202" s="10" t="n"/>
      <c r="I1202" s="11">
        <f>IF(AND(A1202="",B1202=""),"",IF(B1202&lt;&gt;"",IFERROR(INDEX(TArea,MATCH(B1202,TName,0))&amp;"",D1202&amp;""),D1202&amp;""))</f>
        <v/>
      </c>
      <c r="J1202" s="11">
        <f>IF(AND(A1202="",B1202=""),"",IF(B1202&lt;&gt;"",IFERROR(INDEX(TAsset,MATCH(B1202,TName,0))&amp;"",E1202&amp;""),E1202&amp;""))</f>
        <v/>
      </c>
      <c r="K1202" s="28">
        <f>IF(AND(A1202="",B1202="",C1202="",F1202=""),"",IF(A1202="","Add a date",IF(A1202&gt;AsOf,"After as-of date: not counted yet",IF(AND(B1202&lt;&gt;"",COUNTIF(TName,B1202)=0),"Task not on Tasks sheet",""))))</f>
        <v/>
      </c>
    </row>
    <row r="1203">
      <c r="A1203" s="6" t="n"/>
      <c r="B1203" s="10" t="n"/>
      <c r="C1203" s="10" t="n"/>
      <c r="D1203" s="10" t="n"/>
      <c r="E1203" s="10" t="n"/>
      <c r="F1203" s="24" t="n"/>
      <c r="G1203" s="10" t="n"/>
      <c r="H1203" s="10" t="n"/>
      <c r="I1203" s="11">
        <f>IF(AND(A1203="",B1203=""),"",IF(B1203&lt;&gt;"",IFERROR(INDEX(TArea,MATCH(B1203,TName,0))&amp;"",D1203&amp;""),D1203&amp;""))</f>
        <v/>
      </c>
      <c r="J1203" s="11">
        <f>IF(AND(A1203="",B1203=""),"",IF(B1203&lt;&gt;"",IFERROR(INDEX(TAsset,MATCH(B1203,TName,0))&amp;"",E1203&amp;""),E1203&amp;""))</f>
        <v/>
      </c>
      <c r="K1203" s="28">
        <f>IF(AND(A1203="",B1203="",C1203="",F1203=""),"",IF(A1203="","Add a date",IF(A1203&gt;AsOf,"After as-of date: not counted yet",IF(AND(B1203&lt;&gt;"",COUNTIF(TName,B1203)=0),"Task not on Tasks sheet",""))))</f>
        <v/>
      </c>
    </row>
    <row r="1204">
      <c r="A1204" s="6" t="n"/>
      <c r="B1204" s="10" t="n"/>
      <c r="C1204" s="10" t="n"/>
      <c r="D1204" s="10" t="n"/>
      <c r="E1204" s="10" t="n"/>
      <c r="F1204" s="24" t="n"/>
      <c r="G1204" s="10" t="n"/>
      <c r="H1204" s="10" t="n"/>
      <c r="I1204" s="11">
        <f>IF(AND(A1204="",B1204=""),"",IF(B1204&lt;&gt;"",IFERROR(INDEX(TArea,MATCH(B1204,TName,0))&amp;"",D1204&amp;""),D1204&amp;""))</f>
        <v/>
      </c>
      <c r="J1204" s="11">
        <f>IF(AND(A1204="",B1204=""),"",IF(B1204&lt;&gt;"",IFERROR(INDEX(TAsset,MATCH(B1204,TName,0))&amp;"",E1204&amp;""),E1204&amp;""))</f>
        <v/>
      </c>
      <c r="K1204" s="28">
        <f>IF(AND(A1204="",B1204="",C1204="",F1204=""),"",IF(A1204="","Add a date",IF(A1204&gt;AsOf,"After as-of date: not counted yet",IF(AND(B1204&lt;&gt;"",COUNTIF(TName,B1204)=0),"Task not on Tasks sheet",""))))</f>
        <v/>
      </c>
    </row>
    <row r="1205">
      <c r="A1205" s="6" t="n"/>
      <c r="B1205" s="10" t="n"/>
      <c r="C1205" s="10" t="n"/>
      <c r="D1205" s="10" t="n"/>
      <c r="E1205" s="10" t="n"/>
      <c r="F1205" s="24" t="n"/>
      <c r="G1205" s="10" t="n"/>
      <c r="H1205" s="10" t="n"/>
      <c r="I1205" s="11">
        <f>IF(AND(A1205="",B1205=""),"",IF(B1205&lt;&gt;"",IFERROR(INDEX(TArea,MATCH(B1205,TName,0))&amp;"",D1205&amp;""),D1205&amp;""))</f>
        <v/>
      </c>
      <c r="J1205" s="11">
        <f>IF(AND(A1205="",B1205=""),"",IF(B1205&lt;&gt;"",IFERROR(INDEX(TAsset,MATCH(B1205,TName,0))&amp;"",E1205&amp;""),E1205&amp;""))</f>
        <v/>
      </c>
      <c r="K1205" s="28">
        <f>IF(AND(A1205="",B1205="",C1205="",F1205=""),"",IF(A1205="","Add a date",IF(A1205&gt;AsOf,"After as-of date: not counted yet",IF(AND(B1205&lt;&gt;"",COUNTIF(TName,B1205)=0),"Task not on Tasks sheet",""))))</f>
        <v/>
      </c>
    </row>
    <row r="1206">
      <c r="A1206" s="6" t="n"/>
      <c r="B1206" s="10" t="n"/>
      <c r="C1206" s="10" t="n"/>
      <c r="D1206" s="10" t="n"/>
      <c r="E1206" s="10" t="n"/>
      <c r="F1206" s="24" t="n"/>
      <c r="G1206" s="10" t="n"/>
      <c r="H1206" s="10" t="n"/>
      <c r="I1206" s="11">
        <f>IF(AND(A1206="",B1206=""),"",IF(B1206&lt;&gt;"",IFERROR(INDEX(TArea,MATCH(B1206,TName,0))&amp;"",D1206&amp;""),D1206&amp;""))</f>
        <v/>
      </c>
      <c r="J1206" s="11">
        <f>IF(AND(A1206="",B1206=""),"",IF(B1206&lt;&gt;"",IFERROR(INDEX(TAsset,MATCH(B1206,TName,0))&amp;"",E1206&amp;""),E1206&amp;""))</f>
        <v/>
      </c>
      <c r="K1206" s="28">
        <f>IF(AND(A1206="",B1206="",C1206="",F1206=""),"",IF(A1206="","Add a date",IF(A1206&gt;AsOf,"After as-of date: not counted yet",IF(AND(B1206&lt;&gt;"",COUNTIF(TName,B1206)=0),"Task not on Tasks sheet",""))))</f>
        <v/>
      </c>
    </row>
    <row r="1207">
      <c r="A1207" s="6" t="n"/>
      <c r="B1207" s="10" t="n"/>
      <c r="C1207" s="10" t="n"/>
      <c r="D1207" s="10" t="n"/>
      <c r="E1207" s="10" t="n"/>
      <c r="F1207" s="24" t="n"/>
      <c r="G1207" s="10" t="n"/>
      <c r="H1207" s="10" t="n"/>
      <c r="I1207" s="11">
        <f>IF(AND(A1207="",B1207=""),"",IF(B1207&lt;&gt;"",IFERROR(INDEX(TArea,MATCH(B1207,TName,0))&amp;"",D1207&amp;""),D1207&amp;""))</f>
        <v/>
      </c>
      <c r="J1207" s="11">
        <f>IF(AND(A1207="",B1207=""),"",IF(B1207&lt;&gt;"",IFERROR(INDEX(TAsset,MATCH(B1207,TName,0))&amp;"",E1207&amp;""),E1207&amp;""))</f>
        <v/>
      </c>
      <c r="K1207" s="28">
        <f>IF(AND(A1207="",B1207="",C1207="",F1207=""),"",IF(A1207="","Add a date",IF(A1207&gt;AsOf,"After as-of date: not counted yet",IF(AND(B1207&lt;&gt;"",COUNTIF(TName,B1207)=0),"Task not on Tasks sheet",""))))</f>
        <v/>
      </c>
    </row>
    <row r="1208">
      <c r="A1208" s="6" t="n"/>
      <c r="B1208" s="10" t="n"/>
      <c r="C1208" s="10" t="n"/>
      <c r="D1208" s="10" t="n"/>
      <c r="E1208" s="10" t="n"/>
      <c r="F1208" s="24" t="n"/>
      <c r="G1208" s="10" t="n"/>
      <c r="H1208" s="10" t="n"/>
      <c r="I1208" s="11">
        <f>IF(AND(A1208="",B1208=""),"",IF(B1208&lt;&gt;"",IFERROR(INDEX(TArea,MATCH(B1208,TName,0))&amp;"",D1208&amp;""),D1208&amp;""))</f>
        <v/>
      </c>
      <c r="J1208" s="11">
        <f>IF(AND(A1208="",B1208=""),"",IF(B1208&lt;&gt;"",IFERROR(INDEX(TAsset,MATCH(B1208,TName,0))&amp;"",E1208&amp;""),E1208&amp;""))</f>
        <v/>
      </c>
      <c r="K1208" s="28">
        <f>IF(AND(A1208="",B1208="",C1208="",F1208=""),"",IF(A1208="","Add a date",IF(A1208&gt;AsOf,"After as-of date: not counted yet",IF(AND(B1208&lt;&gt;"",COUNTIF(TName,B1208)=0),"Task not on Tasks sheet",""))))</f>
        <v/>
      </c>
    </row>
    <row r="1209">
      <c r="A1209" s="6" t="n"/>
      <c r="B1209" s="10" t="n"/>
      <c r="C1209" s="10" t="n"/>
      <c r="D1209" s="10" t="n"/>
      <c r="E1209" s="10" t="n"/>
      <c r="F1209" s="24" t="n"/>
      <c r="G1209" s="10" t="n"/>
      <c r="H1209" s="10" t="n"/>
      <c r="I1209" s="11">
        <f>IF(AND(A1209="",B1209=""),"",IF(B1209&lt;&gt;"",IFERROR(INDEX(TArea,MATCH(B1209,TName,0))&amp;"",D1209&amp;""),D1209&amp;""))</f>
        <v/>
      </c>
      <c r="J1209" s="11">
        <f>IF(AND(A1209="",B1209=""),"",IF(B1209&lt;&gt;"",IFERROR(INDEX(TAsset,MATCH(B1209,TName,0))&amp;"",E1209&amp;""),E1209&amp;""))</f>
        <v/>
      </c>
      <c r="K1209" s="28">
        <f>IF(AND(A1209="",B1209="",C1209="",F1209=""),"",IF(A1209="","Add a date",IF(A1209&gt;AsOf,"After as-of date: not counted yet",IF(AND(B1209&lt;&gt;"",COUNTIF(TName,B1209)=0),"Task not on Tasks sheet",""))))</f>
        <v/>
      </c>
    </row>
    <row r="1210">
      <c r="A1210" s="6" t="n"/>
      <c r="B1210" s="10" t="n"/>
      <c r="C1210" s="10" t="n"/>
      <c r="D1210" s="10" t="n"/>
      <c r="E1210" s="10" t="n"/>
      <c r="F1210" s="24" t="n"/>
      <c r="G1210" s="10" t="n"/>
      <c r="H1210" s="10" t="n"/>
      <c r="I1210" s="11">
        <f>IF(AND(A1210="",B1210=""),"",IF(B1210&lt;&gt;"",IFERROR(INDEX(TArea,MATCH(B1210,TName,0))&amp;"",D1210&amp;""),D1210&amp;""))</f>
        <v/>
      </c>
      <c r="J1210" s="11">
        <f>IF(AND(A1210="",B1210=""),"",IF(B1210&lt;&gt;"",IFERROR(INDEX(TAsset,MATCH(B1210,TName,0))&amp;"",E1210&amp;""),E1210&amp;""))</f>
        <v/>
      </c>
      <c r="K1210" s="28">
        <f>IF(AND(A1210="",B1210="",C1210="",F1210=""),"",IF(A1210="","Add a date",IF(A1210&gt;AsOf,"After as-of date: not counted yet",IF(AND(B1210&lt;&gt;"",COUNTIF(TName,B1210)=0),"Task not on Tasks sheet",""))))</f>
        <v/>
      </c>
    </row>
    <row r="1211">
      <c r="A1211" s="6" t="n"/>
      <c r="B1211" s="10" t="n"/>
      <c r="C1211" s="10" t="n"/>
      <c r="D1211" s="10" t="n"/>
      <c r="E1211" s="10" t="n"/>
      <c r="F1211" s="24" t="n"/>
      <c r="G1211" s="10" t="n"/>
      <c r="H1211" s="10" t="n"/>
      <c r="I1211" s="11">
        <f>IF(AND(A1211="",B1211=""),"",IF(B1211&lt;&gt;"",IFERROR(INDEX(TArea,MATCH(B1211,TName,0))&amp;"",D1211&amp;""),D1211&amp;""))</f>
        <v/>
      </c>
      <c r="J1211" s="11">
        <f>IF(AND(A1211="",B1211=""),"",IF(B1211&lt;&gt;"",IFERROR(INDEX(TAsset,MATCH(B1211,TName,0))&amp;"",E1211&amp;""),E1211&amp;""))</f>
        <v/>
      </c>
      <c r="K1211" s="28">
        <f>IF(AND(A1211="",B1211="",C1211="",F1211=""),"",IF(A1211="","Add a date",IF(A1211&gt;AsOf,"After as-of date: not counted yet",IF(AND(B1211&lt;&gt;"",COUNTIF(TName,B1211)=0),"Task not on Tasks sheet",""))))</f>
        <v/>
      </c>
    </row>
    <row r="1212">
      <c r="A1212" s="6" t="n"/>
      <c r="B1212" s="10" t="n"/>
      <c r="C1212" s="10" t="n"/>
      <c r="D1212" s="10" t="n"/>
      <c r="E1212" s="10" t="n"/>
      <c r="F1212" s="24" t="n"/>
      <c r="G1212" s="10" t="n"/>
      <c r="H1212" s="10" t="n"/>
      <c r="I1212" s="11">
        <f>IF(AND(A1212="",B1212=""),"",IF(B1212&lt;&gt;"",IFERROR(INDEX(TArea,MATCH(B1212,TName,0))&amp;"",D1212&amp;""),D1212&amp;""))</f>
        <v/>
      </c>
      <c r="J1212" s="11">
        <f>IF(AND(A1212="",B1212=""),"",IF(B1212&lt;&gt;"",IFERROR(INDEX(TAsset,MATCH(B1212,TName,0))&amp;"",E1212&amp;""),E1212&amp;""))</f>
        <v/>
      </c>
      <c r="K1212" s="28">
        <f>IF(AND(A1212="",B1212="",C1212="",F1212=""),"",IF(A1212="","Add a date",IF(A1212&gt;AsOf,"After as-of date: not counted yet",IF(AND(B1212&lt;&gt;"",COUNTIF(TName,B1212)=0),"Task not on Tasks sheet",""))))</f>
        <v/>
      </c>
    </row>
    <row r="1213">
      <c r="A1213" s="6" t="n"/>
      <c r="B1213" s="10" t="n"/>
      <c r="C1213" s="10" t="n"/>
      <c r="D1213" s="10" t="n"/>
      <c r="E1213" s="10" t="n"/>
      <c r="F1213" s="24" t="n"/>
      <c r="G1213" s="10" t="n"/>
      <c r="H1213" s="10" t="n"/>
      <c r="I1213" s="11">
        <f>IF(AND(A1213="",B1213=""),"",IF(B1213&lt;&gt;"",IFERROR(INDEX(TArea,MATCH(B1213,TName,0))&amp;"",D1213&amp;""),D1213&amp;""))</f>
        <v/>
      </c>
      <c r="J1213" s="11">
        <f>IF(AND(A1213="",B1213=""),"",IF(B1213&lt;&gt;"",IFERROR(INDEX(TAsset,MATCH(B1213,TName,0))&amp;"",E1213&amp;""),E1213&amp;""))</f>
        <v/>
      </c>
      <c r="K1213" s="28">
        <f>IF(AND(A1213="",B1213="",C1213="",F1213=""),"",IF(A1213="","Add a date",IF(A1213&gt;AsOf,"After as-of date: not counted yet",IF(AND(B1213&lt;&gt;"",COUNTIF(TName,B1213)=0),"Task not on Tasks sheet",""))))</f>
        <v/>
      </c>
    </row>
    <row r="1214">
      <c r="A1214" s="6" t="n"/>
      <c r="B1214" s="10" t="n"/>
      <c r="C1214" s="10" t="n"/>
      <c r="D1214" s="10" t="n"/>
      <c r="E1214" s="10" t="n"/>
      <c r="F1214" s="24" t="n"/>
      <c r="G1214" s="10" t="n"/>
      <c r="H1214" s="10" t="n"/>
      <c r="I1214" s="11">
        <f>IF(AND(A1214="",B1214=""),"",IF(B1214&lt;&gt;"",IFERROR(INDEX(TArea,MATCH(B1214,TName,0))&amp;"",D1214&amp;""),D1214&amp;""))</f>
        <v/>
      </c>
      <c r="J1214" s="11">
        <f>IF(AND(A1214="",B1214=""),"",IF(B1214&lt;&gt;"",IFERROR(INDEX(TAsset,MATCH(B1214,TName,0))&amp;"",E1214&amp;""),E1214&amp;""))</f>
        <v/>
      </c>
      <c r="K1214" s="28">
        <f>IF(AND(A1214="",B1214="",C1214="",F1214=""),"",IF(A1214="","Add a date",IF(A1214&gt;AsOf,"After as-of date: not counted yet",IF(AND(B1214&lt;&gt;"",COUNTIF(TName,B1214)=0),"Task not on Tasks sheet",""))))</f>
        <v/>
      </c>
    </row>
    <row r="1215">
      <c r="A1215" s="6" t="n"/>
      <c r="B1215" s="10" t="n"/>
      <c r="C1215" s="10" t="n"/>
      <c r="D1215" s="10" t="n"/>
      <c r="E1215" s="10" t="n"/>
      <c r="F1215" s="24" t="n"/>
      <c r="G1215" s="10" t="n"/>
      <c r="H1215" s="10" t="n"/>
      <c r="I1215" s="11">
        <f>IF(AND(A1215="",B1215=""),"",IF(B1215&lt;&gt;"",IFERROR(INDEX(TArea,MATCH(B1215,TName,0))&amp;"",D1215&amp;""),D1215&amp;""))</f>
        <v/>
      </c>
      <c r="J1215" s="11">
        <f>IF(AND(A1215="",B1215=""),"",IF(B1215&lt;&gt;"",IFERROR(INDEX(TAsset,MATCH(B1215,TName,0))&amp;"",E1215&amp;""),E1215&amp;""))</f>
        <v/>
      </c>
      <c r="K1215" s="28">
        <f>IF(AND(A1215="",B1215="",C1215="",F1215=""),"",IF(A1215="","Add a date",IF(A1215&gt;AsOf,"After as-of date: not counted yet",IF(AND(B1215&lt;&gt;"",COUNTIF(TName,B1215)=0),"Task not on Tasks sheet",""))))</f>
        <v/>
      </c>
    </row>
    <row r="1216">
      <c r="A1216" s="6" t="n"/>
      <c r="B1216" s="10" t="n"/>
      <c r="C1216" s="10" t="n"/>
      <c r="D1216" s="10" t="n"/>
      <c r="E1216" s="10" t="n"/>
      <c r="F1216" s="24" t="n"/>
      <c r="G1216" s="10" t="n"/>
      <c r="H1216" s="10" t="n"/>
      <c r="I1216" s="11">
        <f>IF(AND(A1216="",B1216=""),"",IF(B1216&lt;&gt;"",IFERROR(INDEX(TArea,MATCH(B1216,TName,0))&amp;"",D1216&amp;""),D1216&amp;""))</f>
        <v/>
      </c>
      <c r="J1216" s="11">
        <f>IF(AND(A1216="",B1216=""),"",IF(B1216&lt;&gt;"",IFERROR(INDEX(TAsset,MATCH(B1216,TName,0))&amp;"",E1216&amp;""),E1216&amp;""))</f>
        <v/>
      </c>
      <c r="K1216" s="28">
        <f>IF(AND(A1216="",B1216="",C1216="",F1216=""),"",IF(A1216="","Add a date",IF(A1216&gt;AsOf,"After as-of date: not counted yet",IF(AND(B1216&lt;&gt;"",COUNTIF(TName,B1216)=0),"Task not on Tasks sheet",""))))</f>
        <v/>
      </c>
    </row>
    <row r="1217">
      <c r="A1217" s="6" t="n"/>
      <c r="B1217" s="10" t="n"/>
      <c r="C1217" s="10" t="n"/>
      <c r="D1217" s="10" t="n"/>
      <c r="E1217" s="10" t="n"/>
      <c r="F1217" s="24" t="n"/>
      <c r="G1217" s="10" t="n"/>
      <c r="H1217" s="10" t="n"/>
      <c r="I1217" s="11">
        <f>IF(AND(A1217="",B1217=""),"",IF(B1217&lt;&gt;"",IFERROR(INDEX(TArea,MATCH(B1217,TName,0))&amp;"",D1217&amp;""),D1217&amp;""))</f>
        <v/>
      </c>
      <c r="J1217" s="11">
        <f>IF(AND(A1217="",B1217=""),"",IF(B1217&lt;&gt;"",IFERROR(INDEX(TAsset,MATCH(B1217,TName,0))&amp;"",E1217&amp;""),E1217&amp;""))</f>
        <v/>
      </c>
      <c r="K1217" s="28">
        <f>IF(AND(A1217="",B1217="",C1217="",F1217=""),"",IF(A1217="","Add a date",IF(A1217&gt;AsOf,"After as-of date: not counted yet",IF(AND(B1217&lt;&gt;"",COUNTIF(TName,B1217)=0),"Task not on Tasks sheet",""))))</f>
        <v/>
      </c>
    </row>
    <row r="1218">
      <c r="A1218" s="6" t="n"/>
      <c r="B1218" s="10" t="n"/>
      <c r="C1218" s="10" t="n"/>
      <c r="D1218" s="10" t="n"/>
      <c r="E1218" s="10" t="n"/>
      <c r="F1218" s="24" t="n"/>
      <c r="G1218" s="10" t="n"/>
      <c r="H1218" s="10" t="n"/>
      <c r="I1218" s="11">
        <f>IF(AND(A1218="",B1218=""),"",IF(B1218&lt;&gt;"",IFERROR(INDEX(TArea,MATCH(B1218,TName,0))&amp;"",D1218&amp;""),D1218&amp;""))</f>
        <v/>
      </c>
      <c r="J1218" s="11">
        <f>IF(AND(A1218="",B1218=""),"",IF(B1218&lt;&gt;"",IFERROR(INDEX(TAsset,MATCH(B1218,TName,0))&amp;"",E1218&amp;""),E1218&amp;""))</f>
        <v/>
      </c>
      <c r="K1218" s="28">
        <f>IF(AND(A1218="",B1218="",C1218="",F1218=""),"",IF(A1218="","Add a date",IF(A1218&gt;AsOf,"After as-of date: not counted yet",IF(AND(B1218&lt;&gt;"",COUNTIF(TName,B1218)=0),"Task not on Tasks sheet",""))))</f>
        <v/>
      </c>
    </row>
    <row r="1219">
      <c r="A1219" s="6" t="n"/>
      <c r="B1219" s="10" t="n"/>
      <c r="C1219" s="10" t="n"/>
      <c r="D1219" s="10" t="n"/>
      <c r="E1219" s="10" t="n"/>
      <c r="F1219" s="24" t="n"/>
      <c r="G1219" s="10" t="n"/>
      <c r="H1219" s="10" t="n"/>
      <c r="I1219" s="11">
        <f>IF(AND(A1219="",B1219=""),"",IF(B1219&lt;&gt;"",IFERROR(INDEX(TArea,MATCH(B1219,TName,0))&amp;"",D1219&amp;""),D1219&amp;""))</f>
        <v/>
      </c>
      <c r="J1219" s="11">
        <f>IF(AND(A1219="",B1219=""),"",IF(B1219&lt;&gt;"",IFERROR(INDEX(TAsset,MATCH(B1219,TName,0))&amp;"",E1219&amp;""),E1219&amp;""))</f>
        <v/>
      </c>
      <c r="K1219" s="28">
        <f>IF(AND(A1219="",B1219="",C1219="",F1219=""),"",IF(A1219="","Add a date",IF(A1219&gt;AsOf,"After as-of date: not counted yet",IF(AND(B1219&lt;&gt;"",COUNTIF(TName,B1219)=0),"Task not on Tasks sheet",""))))</f>
        <v/>
      </c>
    </row>
    <row r="1220">
      <c r="A1220" s="6" t="n"/>
      <c r="B1220" s="10" t="n"/>
      <c r="C1220" s="10" t="n"/>
      <c r="D1220" s="10" t="n"/>
      <c r="E1220" s="10" t="n"/>
      <c r="F1220" s="24" t="n"/>
      <c r="G1220" s="10" t="n"/>
      <c r="H1220" s="10" t="n"/>
      <c r="I1220" s="11">
        <f>IF(AND(A1220="",B1220=""),"",IF(B1220&lt;&gt;"",IFERROR(INDEX(TArea,MATCH(B1220,TName,0))&amp;"",D1220&amp;""),D1220&amp;""))</f>
        <v/>
      </c>
      <c r="J1220" s="11">
        <f>IF(AND(A1220="",B1220=""),"",IF(B1220&lt;&gt;"",IFERROR(INDEX(TAsset,MATCH(B1220,TName,0))&amp;"",E1220&amp;""),E1220&amp;""))</f>
        <v/>
      </c>
      <c r="K1220" s="28">
        <f>IF(AND(A1220="",B1220="",C1220="",F1220=""),"",IF(A1220="","Add a date",IF(A1220&gt;AsOf,"After as-of date: not counted yet",IF(AND(B1220&lt;&gt;"",COUNTIF(TName,B1220)=0),"Task not on Tasks sheet",""))))</f>
        <v/>
      </c>
    </row>
    <row r="1221">
      <c r="A1221" s="6" t="n"/>
      <c r="B1221" s="10" t="n"/>
      <c r="C1221" s="10" t="n"/>
      <c r="D1221" s="10" t="n"/>
      <c r="E1221" s="10" t="n"/>
      <c r="F1221" s="24" t="n"/>
      <c r="G1221" s="10" t="n"/>
      <c r="H1221" s="10" t="n"/>
      <c r="I1221" s="11">
        <f>IF(AND(A1221="",B1221=""),"",IF(B1221&lt;&gt;"",IFERROR(INDEX(TArea,MATCH(B1221,TName,0))&amp;"",D1221&amp;""),D1221&amp;""))</f>
        <v/>
      </c>
      <c r="J1221" s="11">
        <f>IF(AND(A1221="",B1221=""),"",IF(B1221&lt;&gt;"",IFERROR(INDEX(TAsset,MATCH(B1221,TName,0))&amp;"",E1221&amp;""),E1221&amp;""))</f>
        <v/>
      </c>
      <c r="K1221" s="28">
        <f>IF(AND(A1221="",B1221="",C1221="",F1221=""),"",IF(A1221="","Add a date",IF(A1221&gt;AsOf,"After as-of date: not counted yet",IF(AND(B1221&lt;&gt;"",COUNTIF(TName,B1221)=0),"Task not on Tasks sheet",""))))</f>
        <v/>
      </c>
    </row>
    <row r="1222">
      <c r="A1222" s="6" t="n"/>
      <c r="B1222" s="10" t="n"/>
      <c r="C1222" s="10" t="n"/>
      <c r="D1222" s="10" t="n"/>
      <c r="E1222" s="10" t="n"/>
      <c r="F1222" s="24" t="n"/>
      <c r="G1222" s="10" t="n"/>
      <c r="H1222" s="10" t="n"/>
      <c r="I1222" s="11">
        <f>IF(AND(A1222="",B1222=""),"",IF(B1222&lt;&gt;"",IFERROR(INDEX(TArea,MATCH(B1222,TName,0))&amp;"",D1222&amp;""),D1222&amp;""))</f>
        <v/>
      </c>
      <c r="J1222" s="11">
        <f>IF(AND(A1222="",B1222=""),"",IF(B1222&lt;&gt;"",IFERROR(INDEX(TAsset,MATCH(B1222,TName,0))&amp;"",E1222&amp;""),E1222&amp;""))</f>
        <v/>
      </c>
      <c r="K1222" s="28">
        <f>IF(AND(A1222="",B1222="",C1222="",F1222=""),"",IF(A1222="","Add a date",IF(A1222&gt;AsOf,"After as-of date: not counted yet",IF(AND(B1222&lt;&gt;"",COUNTIF(TName,B1222)=0),"Task not on Tasks sheet",""))))</f>
        <v/>
      </c>
    </row>
    <row r="1223">
      <c r="A1223" s="6" t="n"/>
      <c r="B1223" s="10" t="n"/>
      <c r="C1223" s="10" t="n"/>
      <c r="D1223" s="10" t="n"/>
      <c r="E1223" s="10" t="n"/>
      <c r="F1223" s="24" t="n"/>
      <c r="G1223" s="10" t="n"/>
      <c r="H1223" s="10" t="n"/>
      <c r="I1223" s="11">
        <f>IF(AND(A1223="",B1223=""),"",IF(B1223&lt;&gt;"",IFERROR(INDEX(TArea,MATCH(B1223,TName,0))&amp;"",D1223&amp;""),D1223&amp;""))</f>
        <v/>
      </c>
      <c r="J1223" s="11">
        <f>IF(AND(A1223="",B1223=""),"",IF(B1223&lt;&gt;"",IFERROR(INDEX(TAsset,MATCH(B1223,TName,0))&amp;"",E1223&amp;""),E1223&amp;""))</f>
        <v/>
      </c>
      <c r="K1223" s="28">
        <f>IF(AND(A1223="",B1223="",C1223="",F1223=""),"",IF(A1223="","Add a date",IF(A1223&gt;AsOf,"After as-of date: not counted yet",IF(AND(B1223&lt;&gt;"",COUNTIF(TName,B1223)=0),"Task not on Tasks sheet",""))))</f>
        <v/>
      </c>
    </row>
    <row r="1224">
      <c r="A1224" s="6" t="n"/>
      <c r="B1224" s="10" t="n"/>
      <c r="C1224" s="10" t="n"/>
      <c r="D1224" s="10" t="n"/>
      <c r="E1224" s="10" t="n"/>
      <c r="F1224" s="24" t="n"/>
      <c r="G1224" s="10" t="n"/>
      <c r="H1224" s="10" t="n"/>
      <c r="I1224" s="11">
        <f>IF(AND(A1224="",B1224=""),"",IF(B1224&lt;&gt;"",IFERROR(INDEX(TArea,MATCH(B1224,TName,0))&amp;"",D1224&amp;""),D1224&amp;""))</f>
        <v/>
      </c>
      <c r="J1224" s="11">
        <f>IF(AND(A1224="",B1224=""),"",IF(B1224&lt;&gt;"",IFERROR(INDEX(TAsset,MATCH(B1224,TName,0))&amp;"",E1224&amp;""),E1224&amp;""))</f>
        <v/>
      </c>
      <c r="K1224" s="28">
        <f>IF(AND(A1224="",B1224="",C1224="",F1224=""),"",IF(A1224="","Add a date",IF(A1224&gt;AsOf,"After as-of date: not counted yet",IF(AND(B1224&lt;&gt;"",COUNTIF(TName,B1224)=0),"Task not on Tasks sheet",""))))</f>
        <v/>
      </c>
    </row>
    <row r="1225">
      <c r="A1225" s="6" t="n"/>
      <c r="B1225" s="10" t="n"/>
      <c r="C1225" s="10" t="n"/>
      <c r="D1225" s="10" t="n"/>
      <c r="E1225" s="10" t="n"/>
      <c r="F1225" s="24" t="n"/>
      <c r="G1225" s="10" t="n"/>
      <c r="H1225" s="10" t="n"/>
      <c r="I1225" s="11">
        <f>IF(AND(A1225="",B1225=""),"",IF(B1225&lt;&gt;"",IFERROR(INDEX(TArea,MATCH(B1225,TName,0))&amp;"",D1225&amp;""),D1225&amp;""))</f>
        <v/>
      </c>
      <c r="J1225" s="11">
        <f>IF(AND(A1225="",B1225=""),"",IF(B1225&lt;&gt;"",IFERROR(INDEX(TAsset,MATCH(B1225,TName,0))&amp;"",E1225&amp;""),E1225&amp;""))</f>
        <v/>
      </c>
      <c r="K1225" s="28">
        <f>IF(AND(A1225="",B1225="",C1225="",F1225=""),"",IF(A1225="","Add a date",IF(A1225&gt;AsOf,"After as-of date: not counted yet",IF(AND(B1225&lt;&gt;"",COUNTIF(TName,B1225)=0),"Task not on Tasks sheet",""))))</f>
        <v/>
      </c>
    </row>
    <row r="1226">
      <c r="A1226" s="6" t="n"/>
      <c r="B1226" s="10" t="n"/>
      <c r="C1226" s="10" t="n"/>
      <c r="D1226" s="10" t="n"/>
      <c r="E1226" s="10" t="n"/>
      <c r="F1226" s="24" t="n"/>
      <c r="G1226" s="10" t="n"/>
      <c r="H1226" s="10" t="n"/>
      <c r="I1226" s="11">
        <f>IF(AND(A1226="",B1226=""),"",IF(B1226&lt;&gt;"",IFERROR(INDEX(TArea,MATCH(B1226,TName,0))&amp;"",D1226&amp;""),D1226&amp;""))</f>
        <v/>
      </c>
      <c r="J1226" s="11">
        <f>IF(AND(A1226="",B1226=""),"",IF(B1226&lt;&gt;"",IFERROR(INDEX(TAsset,MATCH(B1226,TName,0))&amp;"",E1226&amp;""),E1226&amp;""))</f>
        <v/>
      </c>
      <c r="K1226" s="28">
        <f>IF(AND(A1226="",B1226="",C1226="",F1226=""),"",IF(A1226="","Add a date",IF(A1226&gt;AsOf,"After as-of date: not counted yet",IF(AND(B1226&lt;&gt;"",COUNTIF(TName,B1226)=0),"Task not on Tasks sheet",""))))</f>
        <v/>
      </c>
    </row>
    <row r="1227">
      <c r="A1227" s="6" t="n"/>
      <c r="B1227" s="10" t="n"/>
      <c r="C1227" s="10" t="n"/>
      <c r="D1227" s="10" t="n"/>
      <c r="E1227" s="10" t="n"/>
      <c r="F1227" s="24" t="n"/>
      <c r="G1227" s="10" t="n"/>
      <c r="H1227" s="10" t="n"/>
      <c r="I1227" s="11">
        <f>IF(AND(A1227="",B1227=""),"",IF(B1227&lt;&gt;"",IFERROR(INDEX(TArea,MATCH(B1227,TName,0))&amp;"",D1227&amp;""),D1227&amp;""))</f>
        <v/>
      </c>
      <c r="J1227" s="11">
        <f>IF(AND(A1227="",B1227=""),"",IF(B1227&lt;&gt;"",IFERROR(INDEX(TAsset,MATCH(B1227,TName,0))&amp;"",E1227&amp;""),E1227&amp;""))</f>
        <v/>
      </c>
      <c r="K1227" s="28">
        <f>IF(AND(A1227="",B1227="",C1227="",F1227=""),"",IF(A1227="","Add a date",IF(A1227&gt;AsOf,"After as-of date: not counted yet",IF(AND(B1227&lt;&gt;"",COUNTIF(TName,B1227)=0),"Task not on Tasks sheet",""))))</f>
        <v/>
      </c>
    </row>
    <row r="1228">
      <c r="A1228" s="6" t="n"/>
      <c r="B1228" s="10" t="n"/>
      <c r="C1228" s="10" t="n"/>
      <c r="D1228" s="10" t="n"/>
      <c r="E1228" s="10" t="n"/>
      <c r="F1228" s="24" t="n"/>
      <c r="G1228" s="10" t="n"/>
      <c r="H1228" s="10" t="n"/>
      <c r="I1228" s="11">
        <f>IF(AND(A1228="",B1228=""),"",IF(B1228&lt;&gt;"",IFERROR(INDEX(TArea,MATCH(B1228,TName,0))&amp;"",D1228&amp;""),D1228&amp;""))</f>
        <v/>
      </c>
      <c r="J1228" s="11">
        <f>IF(AND(A1228="",B1228=""),"",IF(B1228&lt;&gt;"",IFERROR(INDEX(TAsset,MATCH(B1228,TName,0))&amp;"",E1228&amp;""),E1228&amp;""))</f>
        <v/>
      </c>
      <c r="K1228" s="28">
        <f>IF(AND(A1228="",B1228="",C1228="",F1228=""),"",IF(A1228="","Add a date",IF(A1228&gt;AsOf,"After as-of date: not counted yet",IF(AND(B1228&lt;&gt;"",COUNTIF(TName,B1228)=0),"Task not on Tasks sheet",""))))</f>
        <v/>
      </c>
    </row>
    <row r="1229">
      <c r="A1229" s="6" t="n"/>
      <c r="B1229" s="10" t="n"/>
      <c r="C1229" s="10" t="n"/>
      <c r="D1229" s="10" t="n"/>
      <c r="E1229" s="10" t="n"/>
      <c r="F1229" s="24" t="n"/>
      <c r="G1229" s="10" t="n"/>
      <c r="H1229" s="10" t="n"/>
      <c r="I1229" s="11">
        <f>IF(AND(A1229="",B1229=""),"",IF(B1229&lt;&gt;"",IFERROR(INDEX(TArea,MATCH(B1229,TName,0))&amp;"",D1229&amp;""),D1229&amp;""))</f>
        <v/>
      </c>
      <c r="J1229" s="11">
        <f>IF(AND(A1229="",B1229=""),"",IF(B1229&lt;&gt;"",IFERROR(INDEX(TAsset,MATCH(B1229,TName,0))&amp;"",E1229&amp;""),E1229&amp;""))</f>
        <v/>
      </c>
      <c r="K1229" s="28">
        <f>IF(AND(A1229="",B1229="",C1229="",F1229=""),"",IF(A1229="","Add a date",IF(A1229&gt;AsOf,"After as-of date: not counted yet",IF(AND(B1229&lt;&gt;"",COUNTIF(TName,B1229)=0),"Task not on Tasks sheet",""))))</f>
        <v/>
      </c>
    </row>
    <row r="1230">
      <c r="A1230" s="6" t="n"/>
      <c r="B1230" s="10" t="n"/>
      <c r="C1230" s="10" t="n"/>
      <c r="D1230" s="10" t="n"/>
      <c r="E1230" s="10" t="n"/>
      <c r="F1230" s="24" t="n"/>
      <c r="G1230" s="10" t="n"/>
      <c r="H1230" s="10" t="n"/>
      <c r="I1230" s="11">
        <f>IF(AND(A1230="",B1230=""),"",IF(B1230&lt;&gt;"",IFERROR(INDEX(TArea,MATCH(B1230,TName,0))&amp;"",D1230&amp;""),D1230&amp;""))</f>
        <v/>
      </c>
      <c r="J1230" s="11">
        <f>IF(AND(A1230="",B1230=""),"",IF(B1230&lt;&gt;"",IFERROR(INDEX(TAsset,MATCH(B1230,TName,0))&amp;"",E1230&amp;""),E1230&amp;""))</f>
        <v/>
      </c>
      <c r="K1230" s="28">
        <f>IF(AND(A1230="",B1230="",C1230="",F1230=""),"",IF(A1230="","Add a date",IF(A1230&gt;AsOf,"After as-of date: not counted yet",IF(AND(B1230&lt;&gt;"",COUNTIF(TName,B1230)=0),"Task not on Tasks sheet",""))))</f>
        <v/>
      </c>
    </row>
    <row r="1231">
      <c r="A1231" s="6" t="n"/>
      <c r="B1231" s="10" t="n"/>
      <c r="C1231" s="10" t="n"/>
      <c r="D1231" s="10" t="n"/>
      <c r="E1231" s="10" t="n"/>
      <c r="F1231" s="24" t="n"/>
      <c r="G1231" s="10" t="n"/>
      <c r="H1231" s="10" t="n"/>
      <c r="I1231" s="11">
        <f>IF(AND(A1231="",B1231=""),"",IF(B1231&lt;&gt;"",IFERROR(INDEX(TArea,MATCH(B1231,TName,0))&amp;"",D1231&amp;""),D1231&amp;""))</f>
        <v/>
      </c>
      <c r="J1231" s="11">
        <f>IF(AND(A1231="",B1231=""),"",IF(B1231&lt;&gt;"",IFERROR(INDEX(TAsset,MATCH(B1231,TName,0))&amp;"",E1231&amp;""),E1231&amp;""))</f>
        <v/>
      </c>
      <c r="K1231" s="28">
        <f>IF(AND(A1231="",B1231="",C1231="",F1231=""),"",IF(A1231="","Add a date",IF(A1231&gt;AsOf,"After as-of date: not counted yet",IF(AND(B1231&lt;&gt;"",COUNTIF(TName,B1231)=0),"Task not on Tasks sheet",""))))</f>
        <v/>
      </c>
    </row>
    <row r="1232">
      <c r="A1232" s="6" t="n"/>
      <c r="B1232" s="10" t="n"/>
      <c r="C1232" s="10" t="n"/>
      <c r="D1232" s="10" t="n"/>
      <c r="E1232" s="10" t="n"/>
      <c r="F1232" s="24" t="n"/>
      <c r="G1232" s="10" t="n"/>
      <c r="H1232" s="10" t="n"/>
      <c r="I1232" s="11">
        <f>IF(AND(A1232="",B1232=""),"",IF(B1232&lt;&gt;"",IFERROR(INDEX(TArea,MATCH(B1232,TName,0))&amp;"",D1232&amp;""),D1232&amp;""))</f>
        <v/>
      </c>
      <c r="J1232" s="11">
        <f>IF(AND(A1232="",B1232=""),"",IF(B1232&lt;&gt;"",IFERROR(INDEX(TAsset,MATCH(B1232,TName,0))&amp;"",E1232&amp;""),E1232&amp;""))</f>
        <v/>
      </c>
      <c r="K1232" s="28">
        <f>IF(AND(A1232="",B1232="",C1232="",F1232=""),"",IF(A1232="","Add a date",IF(A1232&gt;AsOf,"After as-of date: not counted yet",IF(AND(B1232&lt;&gt;"",COUNTIF(TName,B1232)=0),"Task not on Tasks sheet",""))))</f>
        <v/>
      </c>
    </row>
    <row r="1233">
      <c r="A1233" s="6" t="n"/>
      <c r="B1233" s="10" t="n"/>
      <c r="C1233" s="10" t="n"/>
      <c r="D1233" s="10" t="n"/>
      <c r="E1233" s="10" t="n"/>
      <c r="F1233" s="24" t="n"/>
      <c r="G1233" s="10" t="n"/>
      <c r="H1233" s="10" t="n"/>
      <c r="I1233" s="11">
        <f>IF(AND(A1233="",B1233=""),"",IF(B1233&lt;&gt;"",IFERROR(INDEX(TArea,MATCH(B1233,TName,0))&amp;"",D1233&amp;""),D1233&amp;""))</f>
        <v/>
      </c>
      <c r="J1233" s="11">
        <f>IF(AND(A1233="",B1233=""),"",IF(B1233&lt;&gt;"",IFERROR(INDEX(TAsset,MATCH(B1233,TName,0))&amp;"",E1233&amp;""),E1233&amp;""))</f>
        <v/>
      </c>
      <c r="K1233" s="28">
        <f>IF(AND(A1233="",B1233="",C1233="",F1233=""),"",IF(A1233="","Add a date",IF(A1233&gt;AsOf,"After as-of date: not counted yet",IF(AND(B1233&lt;&gt;"",COUNTIF(TName,B1233)=0),"Task not on Tasks sheet",""))))</f>
        <v/>
      </c>
    </row>
    <row r="1234">
      <c r="A1234" s="6" t="n"/>
      <c r="B1234" s="10" t="n"/>
      <c r="C1234" s="10" t="n"/>
      <c r="D1234" s="10" t="n"/>
      <c r="E1234" s="10" t="n"/>
      <c r="F1234" s="24" t="n"/>
      <c r="G1234" s="10" t="n"/>
      <c r="H1234" s="10" t="n"/>
      <c r="I1234" s="11">
        <f>IF(AND(A1234="",B1234=""),"",IF(B1234&lt;&gt;"",IFERROR(INDEX(TArea,MATCH(B1234,TName,0))&amp;"",D1234&amp;""),D1234&amp;""))</f>
        <v/>
      </c>
      <c r="J1234" s="11">
        <f>IF(AND(A1234="",B1234=""),"",IF(B1234&lt;&gt;"",IFERROR(INDEX(TAsset,MATCH(B1234,TName,0))&amp;"",E1234&amp;""),E1234&amp;""))</f>
        <v/>
      </c>
      <c r="K1234" s="28">
        <f>IF(AND(A1234="",B1234="",C1234="",F1234=""),"",IF(A1234="","Add a date",IF(A1234&gt;AsOf,"After as-of date: not counted yet",IF(AND(B1234&lt;&gt;"",COUNTIF(TName,B1234)=0),"Task not on Tasks sheet",""))))</f>
        <v/>
      </c>
    </row>
    <row r="1235">
      <c r="A1235" s="6" t="n"/>
      <c r="B1235" s="10" t="n"/>
      <c r="C1235" s="10" t="n"/>
      <c r="D1235" s="10" t="n"/>
      <c r="E1235" s="10" t="n"/>
      <c r="F1235" s="24" t="n"/>
      <c r="G1235" s="10" t="n"/>
      <c r="H1235" s="10" t="n"/>
      <c r="I1235" s="11">
        <f>IF(AND(A1235="",B1235=""),"",IF(B1235&lt;&gt;"",IFERROR(INDEX(TArea,MATCH(B1235,TName,0))&amp;"",D1235&amp;""),D1235&amp;""))</f>
        <v/>
      </c>
      <c r="J1235" s="11">
        <f>IF(AND(A1235="",B1235=""),"",IF(B1235&lt;&gt;"",IFERROR(INDEX(TAsset,MATCH(B1235,TName,0))&amp;"",E1235&amp;""),E1235&amp;""))</f>
        <v/>
      </c>
      <c r="K1235" s="28">
        <f>IF(AND(A1235="",B1235="",C1235="",F1235=""),"",IF(A1235="","Add a date",IF(A1235&gt;AsOf,"After as-of date: not counted yet",IF(AND(B1235&lt;&gt;"",COUNTIF(TName,B1235)=0),"Task not on Tasks sheet",""))))</f>
        <v/>
      </c>
    </row>
    <row r="1236">
      <c r="A1236" s="6" t="n"/>
      <c r="B1236" s="10" t="n"/>
      <c r="C1236" s="10" t="n"/>
      <c r="D1236" s="10" t="n"/>
      <c r="E1236" s="10" t="n"/>
      <c r="F1236" s="24" t="n"/>
      <c r="G1236" s="10" t="n"/>
      <c r="H1236" s="10" t="n"/>
      <c r="I1236" s="11">
        <f>IF(AND(A1236="",B1236=""),"",IF(B1236&lt;&gt;"",IFERROR(INDEX(TArea,MATCH(B1236,TName,0))&amp;"",D1236&amp;""),D1236&amp;""))</f>
        <v/>
      </c>
      <c r="J1236" s="11">
        <f>IF(AND(A1236="",B1236=""),"",IF(B1236&lt;&gt;"",IFERROR(INDEX(TAsset,MATCH(B1236,TName,0))&amp;"",E1236&amp;""),E1236&amp;""))</f>
        <v/>
      </c>
      <c r="K1236" s="28">
        <f>IF(AND(A1236="",B1236="",C1236="",F1236=""),"",IF(A1236="","Add a date",IF(A1236&gt;AsOf,"After as-of date: not counted yet",IF(AND(B1236&lt;&gt;"",COUNTIF(TName,B1236)=0),"Task not on Tasks sheet",""))))</f>
        <v/>
      </c>
    </row>
    <row r="1237">
      <c r="A1237" s="6" t="n"/>
      <c r="B1237" s="10" t="n"/>
      <c r="C1237" s="10" t="n"/>
      <c r="D1237" s="10" t="n"/>
      <c r="E1237" s="10" t="n"/>
      <c r="F1237" s="24" t="n"/>
      <c r="G1237" s="10" t="n"/>
      <c r="H1237" s="10" t="n"/>
      <c r="I1237" s="11">
        <f>IF(AND(A1237="",B1237=""),"",IF(B1237&lt;&gt;"",IFERROR(INDEX(TArea,MATCH(B1237,TName,0))&amp;"",D1237&amp;""),D1237&amp;""))</f>
        <v/>
      </c>
      <c r="J1237" s="11">
        <f>IF(AND(A1237="",B1237=""),"",IF(B1237&lt;&gt;"",IFERROR(INDEX(TAsset,MATCH(B1237,TName,0))&amp;"",E1237&amp;""),E1237&amp;""))</f>
        <v/>
      </c>
      <c r="K1237" s="28">
        <f>IF(AND(A1237="",B1237="",C1237="",F1237=""),"",IF(A1237="","Add a date",IF(A1237&gt;AsOf,"After as-of date: not counted yet",IF(AND(B1237&lt;&gt;"",COUNTIF(TName,B1237)=0),"Task not on Tasks sheet",""))))</f>
        <v/>
      </c>
    </row>
    <row r="1238">
      <c r="A1238" s="6" t="n"/>
      <c r="B1238" s="10" t="n"/>
      <c r="C1238" s="10" t="n"/>
      <c r="D1238" s="10" t="n"/>
      <c r="E1238" s="10" t="n"/>
      <c r="F1238" s="24" t="n"/>
      <c r="G1238" s="10" t="n"/>
      <c r="H1238" s="10" t="n"/>
      <c r="I1238" s="11">
        <f>IF(AND(A1238="",B1238=""),"",IF(B1238&lt;&gt;"",IFERROR(INDEX(TArea,MATCH(B1238,TName,0))&amp;"",D1238&amp;""),D1238&amp;""))</f>
        <v/>
      </c>
      <c r="J1238" s="11">
        <f>IF(AND(A1238="",B1238=""),"",IF(B1238&lt;&gt;"",IFERROR(INDEX(TAsset,MATCH(B1238,TName,0))&amp;"",E1238&amp;""),E1238&amp;""))</f>
        <v/>
      </c>
      <c r="K1238" s="28">
        <f>IF(AND(A1238="",B1238="",C1238="",F1238=""),"",IF(A1238="","Add a date",IF(A1238&gt;AsOf,"After as-of date: not counted yet",IF(AND(B1238&lt;&gt;"",COUNTIF(TName,B1238)=0),"Task not on Tasks sheet",""))))</f>
        <v/>
      </c>
    </row>
    <row r="1239">
      <c r="A1239" s="6" t="n"/>
      <c r="B1239" s="10" t="n"/>
      <c r="C1239" s="10" t="n"/>
      <c r="D1239" s="10" t="n"/>
      <c r="E1239" s="10" t="n"/>
      <c r="F1239" s="24" t="n"/>
      <c r="G1239" s="10" t="n"/>
      <c r="H1239" s="10" t="n"/>
      <c r="I1239" s="11">
        <f>IF(AND(A1239="",B1239=""),"",IF(B1239&lt;&gt;"",IFERROR(INDEX(TArea,MATCH(B1239,TName,0))&amp;"",D1239&amp;""),D1239&amp;""))</f>
        <v/>
      </c>
      <c r="J1239" s="11">
        <f>IF(AND(A1239="",B1239=""),"",IF(B1239&lt;&gt;"",IFERROR(INDEX(TAsset,MATCH(B1239,TName,0))&amp;"",E1239&amp;""),E1239&amp;""))</f>
        <v/>
      </c>
      <c r="K1239" s="28">
        <f>IF(AND(A1239="",B1239="",C1239="",F1239=""),"",IF(A1239="","Add a date",IF(A1239&gt;AsOf,"After as-of date: not counted yet",IF(AND(B1239&lt;&gt;"",COUNTIF(TName,B1239)=0),"Task not on Tasks sheet",""))))</f>
        <v/>
      </c>
    </row>
    <row r="1240">
      <c r="A1240" s="6" t="n"/>
      <c r="B1240" s="10" t="n"/>
      <c r="C1240" s="10" t="n"/>
      <c r="D1240" s="10" t="n"/>
      <c r="E1240" s="10" t="n"/>
      <c r="F1240" s="24" t="n"/>
      <c r="G1240" s="10" t="n"/>
      <c r="H1240" s="10" t="n"/>
      <c r="I1240" s="11">
        <f>IF(AND(A1240="",B1240=""),"",IF(B1240&lt;&gt;"",IFERROR(INDEX(TArea,MATCH(B1240,TName,0))&amp;"",D1240&amp;""),D1240&amp;""))</f>
        <v/>
      </c>
      <c r="J1240" s="11">
        <f>IF(AND(A1240="",B1240=""),"",IF(B1240&lt;&gt;"",IFERROR(INDEX(TAsset,MATCH(B1240,TName,0))&amp;"",E1240&amp;""),E1240&amp;""))</f>
        <v/>
      </c>
      <c r="K1240" s="28">
        <f>IF(AND(A1240="",B1240="",C1240="",F1240=""),"",IF(A1240="","Add a date",IF(A1240&gt;AsOf,"After as-of date: not counted yet",IF(AND(B1240&lt;&gt;"",COUNTIF(TName,B1240)=0),"Task not on Tasks sheet",""))))</f>
        <v/>
      </c>
    </row>
    <row r="1241">
      <c r="A1241" s="6" t="n"/>
      <c r="B1241" s="10" t="n"/>
      <c r="C1241" s="10" t="n"/>
      <c r="D1241" s="10" t="n"/>
      <c r="E1241" s="10" t="n"/>
      <c r="F1241" s="24" t="n"/>
      <c r="G1241" s="10" t="n"/>
      <c r="H1241" s="10" t="n"/>
      <c r="I1241" s="11">
        <f>IF(AND(A1241="",B1241=""),"",IF(B1241&lt;&gt;"",IFERROR(INDEX(TArea,MATCH(B1241,TName,0))&amp;"",D1241&amp;""),D1241&amp;""))</f>
        <v/>
      </c>
      <c r="J1241" s="11">
        <f>IF(AND(A1241="",B1241=""),"",IF(B1241&lt;&gt;"",IFERROR(INDEX(TAsset,MATCH(B1241,TName,0))&amp;"",E1241&amp;""),E1241&amp;""))</f>
        <v/>
      </c>
      <c r="K1241" s="28">
        <f>IF(AND(A1241="",B1241="",C1241="",F1241=""),"",IF(A1241="","Add a date",IF(A1241&gt;AsOf,"After as-of date: not counted yet",IF(AND(B1241&lt;&gt;"",COUNTIF(TName,B1241)=0),"Task not on Tasks sheet",""))))</f>
        <v/>
      </c>
    </row>
    <row r="1242">
      <c r="A1242" s="6" t="n"/>
      <c r="B1242" s="10" t="n"/>
      <c r="C1242" s="10" t="n"/>
      <c r="D1242" s="10" t="n"/>
      <c r="E1242" s="10" t="n"/>
      <c r="F1242" s="24" t="n"/>
      <c r="G1242" s="10" t="n"/>
      <c r="H1242" s="10" t="n"/>
      <c r="I1242" s="11">
        <f>IF(AND(A1242="",B1242=""),"",IF(B1242&lt;&gt;"",IFERROR(INDEX(TArea,MATCH(B1242,TName,0))&amp;"",D1242&amp;""),D1242&amp;""))</f>
        <v/>
      </c>
      <c r="J1242" s="11">
        <f>IF(AND(A1242="",B1242=""),"",IF(B1242&lt;&gt;"",IFERROR(INDEX(TAsset,MATCH(B1242,TName,0))&amp;"",E1242&amp;""),E1242&amp;""))</f>
        <v/>
      </c>
      <c r="K1242" s="28">
        <f>IF(AND(A1242="",B1242="",C1242="",F1242=""),"",IF(A1242="","Add a date",IF(A1242&gt;AsOf,"After as-of date: not counted yet",IF(AND(B1242&lt;&gt;"",COUNTIF(TName,B1242)=0),"Task not on Tasks sheet",""))))</f>
        <v/>
      </c>
    </row>
    <row r="1243">
      <c r="A1243" s="6" t="n"/>
      <c r="B1243" s="10" t="n"/>
      <c r="C1243" s="10" t="n"/>
      <c r="D1243" s="10" t="n"/>
      <c r="E1243" s="10" t="n"/>
      <c r="F1243" s="24" t="n"/>
      <c r="G1243" s="10" t="n"/>
      <c r="H1243" s="10" t="n"/>
      <c r="I1243" s="11">
        <f>IF(AND(A1243="",B1243=""),"",IF(B1243&lt;&gt;"",IFERROR(INDEX(TArea,MATCH(B1243,TName,0))&amp;"",D1243&amp;""),D1243&amp;""))</f>
        <v/>
      </c>
      <c r="J1243" s="11">
        <f>IF(AND(A1243="",B1243=""),"",IF(B1243&lt;&gt;"",IFERROR(INDEX(TAsset,MATCH(B1243,TName,0))&amp;"",E1243&amp;""),E1243&amp;""))</f>
        <v/>
      </c>
      <c r="K1243" s="28">
        <f>IF(AND(A1243="",B1243="",C1243="",F1243=""),"",IF(A1243="","Add a date",IF(A1243&gt;AsOf,"After as-of date: not counted yet",IF(AND(B1243&lt;&gt;"",COUNTIF(TName,B1243)=0),"Task not on Tasks sheet",""))))</f>
        <v/>
      </c>
    </row>
    <row r="1244">
      <c r="A1244" s="6" t="n"/>
      <c r="B1244" s="10" t="n"/>
      <c r="C1244" s="10" t="n"/>
      <c r="D1244" s="10" t="n"/>
      <c r="E1244" s="10" t="n"/>
      <c r="F1244" s="24" t="n"/>
      <c r="G1244" s="10" t="n"/>
      <c r="H1244" s="10" t="n"/>
      <c r="I1244" s="11">
        <f>IF(AND(A1244="",B1244=""),"",IF(B1244&lt;&gt;"",IFERROR(INDEX(TArea,MATCH(B1244,TName,0))&amp;"",D1244&amp;""),D1244&amp;""))</f>
        <v/>
      </c>
      <c r="J1244" s="11">
        <f>IF(AND(A1244="",B1244=""),"",IF(B1244&lt;&gt;"",IFERROR(INDEX(TAsset,MATCH(B1244,TName,0))&amp;"",E1244&amp;""),E1244&amp;""))</f>
        <v/>
      </c>
      <c r="K1244" s="28">
        <f>IF(AND(A1244="",B1244="",C1244="",F1244=""),"",IF(A1244="","Add a date",IF(A1244&gt;AsOf,"After as-of date: not counted yet",IF(AND(B1244&lt;&gt;"",COUNTIF(TName,B1244)=0),"Task not on Tasks sheet",""))))</f>
        <v/>
      </c>
    </row>
    <row r="1245">
      <c r="A1245" s="6" t="n"/>
      <c r="B1245" s="10" t="n"/>
      <c r="C1245" s="10" t="n"/>
      <c r="D1245" s="10" t="n"/>
      <c r="E1245" s="10" t="n"/>
      <c r="F1245" s="24" t="n"/>
      <c r="G1245" s="10" t="n"/>
      <c r="H1245" s="10" t="n"/>
      <c r="I1245" s="11">
        <f>IF(AND(A1245="",B1245=""),"",IF(B1245&lt;&gt;"",IFERROR(INDEX(TArea,MATCH(B1245,TName,0))&amp;"",D1245&amp;""),D1245&amp;""))</f>
        <v/>
      </c>
      <c r="J1245" s="11">
        <f>IF(AND(A1245="",B1245=""),"",IF(B1245&lt;&gt;"",IFERROR(INDEX(TAsset,MATCH(B1245,TName,0))&amp;"",E1245&amp;""),E1245&amp;""))</f>
        <v/>
      </c>
      <c r="K1245" s="28">
        <f>IF(AND(A1245="",B1245="",C1245="",F1245=""),"",IF(A1245="","Add a date",IF(A1245&gt;AsOf,"After as-of date: not counted yet",IF(AND(B1245&lt;&gt;"",COUNTIF(TName,B1245)=0),"Task not on Tasks sheet",""))))</f>
        <v/>
      </c>
    </row>
    <row r="1246">
      <c r="A1246" s="6" t="n"/>
      <c r="B1246" s="10" t="n"/>
      <c r="C1246" s="10" t="n"/>
      <c r="D1246" s="10" t="n"/>
      <c r="E1246" s="10" t="n"/>
      <c r="F1246" s="24" t="n"/>
      <c r="G1246" s="10" t="n"/>
      <c r="H1246" s="10" t="n"/>
      <c r="I1246" s="11">
        <f>IF(AND(A1246="",B1246=""),"",IF(B1246&lt;&gt;"",IFERROR(INDEX(TArea,MATCH(B1246,TName,0))&amp;"",D1246&amp;""),D1246&amp;""))</f>
        <v/>
      </c>
      <c r="J1246" s="11">
        <f>IF(AND(A1246="",B1246=""),"",IF(B1246&lt;&gt;"",IFERROR(INDEX(TAsset,MATCH(B1246,TName,0))&amp;"",E1246&amp;""),E1246&amp;""))</f>
        <v/>
      </c>
      <c r="K1246" s="28">
        <f>IF(AND(A1246="",B1246="",C1246="",F1246=""),"",IF(A1246="","Add a date",IF(A1246&gt;AsOf,"After as-of date: not counted yet",IF(AND(B1246&lt;&gt;"",COUNTIF(TName,B1246)=0),"Task not on Tasks sheet",""))))</f>
        <v/>
      </c>
    </row>
    <row r="1247">
      <c r="A1247" s="6" t="n"/>
      <c r="B1247" s="10" t="n"/>
      <c r="C1247" s="10" t="n"/>
      <c r="D1247" s="10" t="n"/>
      <c r="E1247" s="10" t="n"/>
      <c r="F1247" s="24" t="n"/>
      <c r="G1247" s="10" t="n"/>
      <c r="H1247" s="10" t="n"/>
      <c r="I1247" s="11">
        <f>IF(AND(A1247="",B1247=""),"",IF(B1247&lt;&gt;"",IFERROR(INDEX(TArea,MATCH(B1247,TName,0))&amp;"",D1247&amp;""),D1247&amp;""))</f>
        <v/>
      </c>
      <c r="J1247" s="11">
        <f>IF(AND(A1247="",B1247=""),"",IF(B1247&lt;&gt;"",IFERROR(INDEX(TAsset,MATCH(B1247,TName,0))&amp;"",E1247&amp;""),E1247&amp;""))</f>
        <v/>
      </c>
      <c r="K1247" s="28">
        <f>IF(AND(A1247="",B1247="",C1247="",F1247=""),"",IF(A1247="","Add a date",IF(A1247&gt;AsOf,"After as-of date: not counted yet",IF(AND(B1247&lt;&gt;"",COUNTIF(TName,B1247)=0),"Task not on Tasks sheet",""))))</f>
        <v/>
      </c>
    </row>
    <row r="1248">
      <c r="A1248" s="6" t="n"/>
      <c r="B1248" s="10" t="n"/>
      <c r="C1248" s="10" t="n"/>
      <c r="D1248" s="10" t="n"/>
      <c r="E1248" s="10" t="n"/>
      <c r="F1248" s="24" t="n"/>
      <c r="G1248" s="10" t="n"/>
      <c r="H1248" s="10" t="n"/>
      <c r="I1248" s="11">
        <f>IF(AND(A1248="",B1248=""),"",IF(B1248&lt;&gt;"",IFERROR(INDEX(TArea,MATCH(B1248,TName,0))&amp;"",D1248&amp;""),D1248&amp;""))</f>
        <v/>
      </c>
      <c r="J1248" s="11">
        <f>IF(AND(A1248="",B1248=""),"",IF(B1248&lt;&gt;"",IFERROR(INDEX(TAsset,MATCH(B1248,TName,0))&amp;"",E1248&amp;""),E1248&amp;""))</f>
        <v/>
      </c>
      <c r="K1248" s="28">
        <f>IF(AND(A1248="",B1248="",C1248="",F1248=""),"",IF(A1248="","Add a date",IF(A1248&gt;AsOf,"After as-of date: not counted yet",IF(AND(B1248&lt;&gt;"",COUNTIF(TName,B1248)=0),"Task not on Tasks sheet",""))))</f>
        <v/>
      </c>
    </row>
    <row r="1249">
      <c r="A1249" s="6" t="n"/>
      <c r="B1249" s="10" t="n"/>
      <c r="C1249" s="10" t="n"/>
      <c r="D1249" s="10" t="n"/>
      <c r="E1249" s="10" t="n"/>
      <c r="F1249" s="24" t="n"/>
      <c r="G1249" s="10" t="n"/>
      <c r="H1249" s="10" t="n"/>
      <c r="I1249" s="11">
        <f>IF(AND(A1249="",B1249=""),"",IF(B1249&lt;&gt;"",IFERROR(INDEX(TArea,MATCH(B1249,TName,0))&amp;"",D1249&amp;""),D1249&amp;""))</f>
        <v/>
      </c>
      <c r="J1249" s="11">
        <f>IF(AND(A1249="",B1249=""),"",IF(B1249&lt;&gt;"",IFERROR(INDEX(TAsset,MATCH(B1249,TName,0))&amp;"",E1249&amp;""),E1249&amp;""))</f>
        <v/>
      </c>
      <c r="K1249" s="28">
        <f>IF(AND(A1249="",B1249="",C1249="",F1249=""),"",IF(A1249="","Add a date",IF(A1249&gt;AsOf,"After as-of date: not counted yet",IF(AND(B1249&lt;&gt;"",COUNTIF(TName,B1249)=0),"Task not on Tasks sheet",""))))</f>
        <v/>
      </c>
    </row>
    <row r="1250">
      <c r="A1250" s="6" t="n"/>
      <c r="B1250" s="10" t="n"/>
      <c r="C1250" s="10" t="n"/>
      <c r="D1250" s="10" t="n"/>
      <c r="E1250" s="10" t="n"/>
      <c r="F1250" s="24" t="n"/>
      <c r="G1250" s="10" t="n"/>
      <c r="H1250" s="10" t="n"/>
      <c r="I1250" s="11">
        <f>IF(AND(A1250="",B1250=""),"",IF(B1250&lt;&gt;"",IFERROR(INDEX(TArea,MATCH(B1250,TName,0))&amp;"",D1250&amp;""),D1250&amp;""))</f>
        <v/>
      </c>
      <c r="J1250" s="11">
        <f>IF(AND(A1250="",B1250=""),"",IF(B1250&lt;&gt;"",IFERROR(INDEX(TAsset,MATCH(B1250,TName,0))&amp;"",E1250&amp;""),E1250&amp;""))</f>
        <v/>
      </c>
      <c r="K1250" s="28">
        <f>IF(AND(A1250="",B1250="",C1250="",F1250=""),"",IF(A1250="","Add a date",IF(A1250&gt;AsOf,"After as-of date: not counted yet",IF(AND(B1250&lt;&gt;"",COUNTIF(TName,B1250)=0),"Task not on Tasks sheet",""))))</f>
        <v/>
      </c>
    </row>
    <row r="1251">
      <c r="A1251" s="6" t="n"/>
      <c r="B1251" s="10" t="n"/>
      <c r="C1251" s="10" t="n"/>
      <c r="D1251" s="10" t="n"/>
      <c r="E1251" s="10" t="n"/>
      <c r="F1251" s="24" t="n"/>
      <c r="G1251" s="10" t="n"/>
      <c r="H1251" s="10" t="n"/>
      <c r="I1251" s="11">
        <f>IF(AND(A1251="",B1251=""),"",IF(B1251&lt;&gt;"",IFERROR(INDEX(TArea,MATCH(B1251,TName,0))&amp;"",D1251&amp;""),D1251&amp;""))</f>
        <v/>
      </c>
      <c r="J1251" s="11">
        <f>IF(AND(A1251="",B1251=""),"",IF(B1251&lt;&gt;"",IFERROR(INDEX(TAsset,MATCH(B1251,TName,0))&amp;"",E1251&amp;""),E1251&amp;""))</f>
        <v/>
      </c>
      <c r="K1251" s="28">
        <f>IF(AND(A1251="",B1251="",C1251="",F1251=""),"",IF(A1251="","Add a date",IF(A1251&gt;AsOf,"After as-of date: not counted yet",IF(AND(B1251&lt;&gt;"",COUNTIF(TName,B1251)=0),"Task not on Tasks sheet",""))))</f>
        <v/>
      </c>
    </row>
    <row r="1252">
      <c r="A1252" s="6" t="n"/>
      <c r="B1252" s="10" t="n"/>
      <c r="C1252" s="10" t="n"/>
      <c r="D1252" s="10" t="n"/>
      <c r="E1252" s="10" t="n"/>
      <c r="F1252" s="24" t="n"/>
      <c r="G1252" s="10" t="n"/>
      <c r="H1252" s="10" t="n"/>
      <c r="I1252" s="11">
        <f>IF(AND(A1252="",B1252=""),"",IF(B1252&lt;&gt;"",IFERROR(INDEX(TArea,MATCH(B1252,TName,0))&amp;"",D1252&amp;""),D1252&amp;""))</f>
        <v/>
      </c>
      <c r="J1252" s="11">
        <f>IF(AND(A1252="",B1252=""),"",IF(B1252&lt;&gt;"",IFERROR(INDEX(TAsset,MATCH(B1252,TName,0))&amp;"",E1252&amp;""),E1252&amp;""))</f>
        <v/>
      </c>
      <c r="K1252" s="28">
        <f>IF(AND(A1252="",B1252="",C1252="",F1252=""),"",IF(A1252="","Add a date",IF(A1252&gt;AsOf,"After as-of date: not counted yet",IF(AND(B1252&lt;&gt;"",COUNTIF(TName,B1252)=0),"Task not on Tasks sheet",""))))</f>
        <v/>
      </c>
    </row>
    <row r="1253">
      <c r="A1253" s="6" t="n"/>
      <c r="B1253" s="10" t="n"/>
      <c r="C1253" s="10" t="n"/>
      <c r="D1253" s="10" t="n"/>
      <c r="E1253" s="10" t="n"/>
      <c r="F1253" s="24" t="n"/>
      <c r="G1253" s="10" t="n"/>
      <c r="H1253" s="10" t="n"/>
      <c r="I1253" s="11">
        <f>IF(AND(A1253="",B1253=""),"",IF(B1253&lt;&gt;"",IFERROR(INDEX(TArea,MATCH(B1253,TName,0))&amp;"",D1253&amp;""),D1253&amp;""))</f>
        <v/>
      </c>
      <c r="J1253" s="11">
        <f>IF(AND(A1253="",B1253=""),"",IF(B1253&lt;&gt;"",IFERROR(INDEX(TAsset,MATCH(B1253,TName,0))&amp;"",E1253&amp;""),E1253&amp;""))</f>
        <v/>
      </c>
      <c r="K1253" s="28">
        <f>IF(AND(A1253="",B1253="",C1253="",F1253=""),"",IF(A1253="","Add a date",IF(A1253&gt;AsOf,"After as-of date: not counted yet",IF(AND(B1253&lt;&gt;"",COUNTIF(TName,B1253)=0),"Task not on Tasks sheet",""))))</f>
        <v/>
      </c>
    </row>
    <row r="1254">
      <c r="A1254" s="6" t="n"/>
      <c r="B1254" s="10" t="n"/>
      <c r="C1254" s="10" t="n"/>
      <c r="D1254" s="10" t="n"/>
      <c r="E1254" s="10" t="n"/>
      <c r="F1254" s="24" t="n"/>
      <c r="G1254" s="10" t="n"/>
      <c r="H1254" s="10" t="n"/>
      <c r="I1254" s="11">
        <f>IF(AND(A1254="",B1254=""),"",IF(B1254&lt;&gt;"",IFERROR(INDEX(TArea,MATCH(B1254,TName,0))&amp;"",D1254&amp;""),D1254&amp;""))</f>
        <v/>
      </c>
      <c r="J1254" s="11">
        <f>IF(AND(A1254="",B1254=""),"",IF(B1254&lt;&gt;"",IFERROR(INDEX(TAsset,MATCH(B1254,TName,0))&amp;"",E1254&amp;""),E1254&amp;""))</f>
        <v/>
      </c>
      <c r="K1254" s="28">
        <f>IF(AND(A1254="",B1254="",C1254="",F1254=""),"",IF(A1254="","Add a date",IF(A1254&gt;AsOf,"After as-of date: not counted yet",IF(AND(B1254&lt;&gt;"",COUNTIF(TName,B1254)=0),"Task not on Tasks sheet",""))))</f>
        <v/>
      </c>
    </row>
    <row r="1255">
      <c r="A1255" s="6" t="n"/>
      <c r="B1255" s="10" t="n"/>
      <c r="C1255" s="10" t="n"/>
      <c r="D1255" s="10" t="n"/>
      <c r="E1255" s="10" t="n"/>
      <c r="F1255" s="24" t="n"/>
      <c r="G1255" s="10" t="n"/>
      <c r="H1255" s="10" t="n"/>
      <c r="I1255" s="11">
        <f>IF(AND(A1255="",B1255=""),"",IF(B1255&lt;&gt;"",IFERROR(INDEX(TArea,MATCH(B1255,TName,0))&amp;"",D1255&amp;""),D1255&amp;""))</f>
        <v/>
      </c>
      <c r="J1255" s="11">
        <f>IF(AND(A1255="",B1255=""),"",IF(B1255&lt;&gt;"",IFERROR(INDEX(TAsset,MATCH(B1255,TName,0))&amp;"",E1255&amp;""),E1255&amp;""))</f>
        <v/>
      </c>
      <c r="K1255" s="28">
        <f>IF(AND(A1255="",B1255="",C1255="",F1255=""),"",IF(A1255="","Add a date",IF(A1255&gt;AsOf,"After as-of date: not counted yet",IF(AND(B1255&lt;&gt;"",COUNTIF(TName,B1255)=0),"Task not on Tasks sheet",""))))</f>
        <v/>
      </c>
    </row>
    <row r="1256">
      <c r="A1256" s="6" t="n"/>
      <c r="B1256" s="10" t="n"/>
      <c r="C1256" s="10" t="n"/>
      <c r="D1256" s="10" t="n"/>
      <c r="E1256" s="10" t="n"/>
      <c r="F1256" s="24" t="n"/>
      <c r="G1256" s="10" t="n"/>
      <c r="H1256" s="10" t="n"/>
      <c r="I1256" s="11">
        <f>IF(AND(A1256="",B1256=""),"",IF(B1256&lt;&gt;"",IFERROR(INDEX(TArea,MATCH(B1256,TName,0))&amp;"",D1256&amp;""),D1256&amp;""))</f>
        <v/>
      </c>
      <c r="J1256" s="11">
        <f>IF(AND(A1256="",B1256=""),"",IF(B1256&lt;&gt;"",IFERROR(INDEX(TAsset,MATCH(B1256,TName,0))&amp;"",E1256&amp;""),E1256&amp;""))</f>
        <v/>
      </c>
      <c r="K1256" s="28">
        <f>IF(AND(A1256="",B1256="",C1256="",F1256=""),"",IF(A1256="","Add a date",IF(A1256&gt;AsOf,"After as-of date: not counted yet",IF(AND(B1256&lt;&gt;"",COUNTIF(TName,B1256)=0),"Task not on Tasks sheet",""))))</f>
        <v/>
      </c>
    </row>
    <row r="1257">
      <c r="A1257" s="6" t="n"/>
      <c r="B1257" s="10" t="n"/>
      <c r="C1257" s="10" t="n"/>
      <c r="D1257" s="10" t="n"/>
      <c r="E1257" s="10" t="n"/>
      <c r="F1257" s="24" t="n"/>
      <c r="G1257" s="10" t="n"/>
      <c r="H1257" s="10" t="n"/>
      <c r="I1257" s="11">
        <f>IF(AND(A1257="",B1257=""),"",IF(B1257&lt;&gt;"",IFERROR(INDEX(TArea,MATCH(B1257,TName,0))&amp;"",D1257&amp;""),D1257&amp;""))</f>
        <v/>
      </c>
      <c r="J1257" s="11">
        <f>IF(AND(A1257="",B1257=""),"",IF(B1257&lt;&gt;"",IFERROR(INDEX(TAsset,MATCH(B1257,TName,0))&amp;"",E1257&amp;""),E1257&amp;""))</f>
        <v/>
      </c>
      <c r="K1257" s="28">
        <f>IF(AND(A1257="",B1257="",C1257="",F1257=""),"",IF(A1257="","Add a date",IF(A1257&gt;AsOf,"After as-of date: not counted yet",IF(AND(B1257&lt;&gt;"",COUNTIF(TName,B1257)=0),"Task not on Tasks sheet",""))))</f>
        <v/>
      </c>
    </row>
    <row r="1258">
      <c r="A1258" s="6" t="n"/>
      <c r="B1258" s="10" t="n"/>
      <c r="C1258" s="10" t="n"/>
      <c r="D1258" s="10" t="n"/>
      <c r="E1258" s="10" t="n"/>
      <c r="F1258" s="24" t="n"/>
      <c r="G1258" s="10" t="n"/>
      <c r="H1258" s="10" t="n"/>
      <c r="I1258" s="11">
        <f>IF(AND(A1258="",B1258=""),"",IF(B1258&lt;&gt;"",IFERROR(INDEX(TArea,MATCH(B1258,TName,0))&amp;"",D1258&amp;""),D1258&amp;""))</f>
        <v/>
      </c>
      <c r="J1258" s="11">
        <f>IF(AND(A1258="",B1258=""),"",IF(B1258&lt;&gt;"",IFERROR(INDEX(TAsset,MATCH(B1258,TName,0))&amp;"",E1258&amp;""),E1258&amp;""))</f>
        <v/>
      </c>
      <c r="K1258" s="28">
        <f>IF(AND(A1258="",B1258="",C1258="",F1258=""),"",IF(A1258="","Add a date",IF(A1258&gt;AsOf,"After as-of date: not counted yet",IF(AND(B1258&lt;&gt;"",COUNTIF(TName,B1258)=0),"Task not on Tasks sheet",""))))</f>
        <v/>
      </c>
    </row>
    <row r="1259">
      <c r="A1259" s="6" t="n"/>
      <c r="B1259" s="10" t="n"/>
      <c r="C1259" s="10" t="n"/>
      <c r="D1259" s="10" t="n"/>
      <c r="E1259" s="10" t="n"/>
      <c r="F1259" s="24" t="n"/>
      <c r="G1259" s="10" t="n"/>
      <c r="H1259" s="10" t="n"/>
      <c r="I1259" s="11">
        <f>IF(AND(A1259="",B1259=""),"",IF(B1259&lt;&gt;"",IFERROR(INDEX(TArea,MATCH(B1259,TName,0))&amp;"",D1259&amp;""),D1259&amp;""))</f>
        <v/>
      </c>
      <c r="J1259" s="11">
        <f>IF(AND(A1259="",B1259=""),"",IF(B1259&lt;&gt;"",IFERROR(INDEX(TAsset,MATCH(B1259,TName,0))&amp;"",E1259&amp;""),E1259&amp;""))</f>
        <v/>
      </c>
      <c r="K1259" s="28">
        <f>IF(AND(A1259="",B1259="",C1259="",F1259=""),"",IF(A1259="","Add a date",IF(A1259&gt;AsOf,"After as-of date: not counted yet",IF(AND(B1259&lt;&gt;"",COUNTIF(TName,B1259)=0),"Task not on Tasks sheet",""))))</f>
        <v/>
      </c>
    </row>
    <row r="1260">
      <c r="A1260" s="6" t="n"/>
      <c r="B1260" s="10" t="n"/>
      <c r="C1260" s="10" t="n"/>
      <c r="D1260" s="10" t="n"/>
      <c r="E1260" s="10" t="n"/>
      <c r="F1260" s="24" t="n"/>
      <c r="G1260" s="10" t="n"/>
      <c r="H1260" s="10" t="n"/>
      <c r="I1260" s="11">
        <f>IF(AND(A1260="",B1260=""),"",IF(B1260&lt;&gt;"",IFERROR(INDEX(TArea,MATCH(B1260,TName,0))&amp;"",D1260&amp;""),D1260&amp;""))</f>
        <v/>
      </c>
      <c r="J1260" s="11">
        <f>IF(AND(A1260="",B1260=""),"",IF(B1260&lt;&gt;"",IFERROR(INDEX(TAsset,MATCH(B1260,TName,0))&amp;"",E1260&amp;""),E1260&amp;""))</f>
        <v/>
      </c>
      <c r="K1260" s="28">
        <f>IF(AND(A1260="",B1260="",C1260="",F1260=""),"",IF(A1260="","Add a date",IF(A1260&gt;AsOf,"After as-of date: not counted yet",IF(AND(B1260&lt;&gt;"",COUNTIF(TName,B1260)=0),"Task not on Tasks sheet",""))))</f>
        <v/>
      </c>
    </row>
    <row r="1261">
      <c r="A1261" s="6" t="n"/>
      <c r="B1261" s="10" t="n"/>
      <c r="C1261" s="10" t="n"/>
      <c r="D1261" s="10" t="n"/>
      <c r="E1261" s="10" t="n"/>
      <c r="F1261" s="24" t="n"/>
      <c r="G1261" s="10" t="n"/>
      <c r="H1261" s="10" t="n"/>
      <c r="I1261" s="11">
        <f>IF(AND(A1261="",B1261=""),"",IF(B1261&lt;&gt;"",IFERROR(INDEX(TArea,MATCH(B1261,TName,0))&amp;"",D1261&amp;""),D1261&amp;""))</f>
        <v/>
      </c>
      <c r="J1261" s="11">
        <f>IF(AND(A1261="",B1261=""),"",IF(B1261&lt;&gt;"",IFERROR(INDEX(TAsset,MATCH(B1261,TName,0))&amp;"",E1261&amp;""),E1261&amp;""))</f>
        <v/>
      </c>
      <c r="K1261" s="28">
        <f>IF(AND(A1261="",B1261="",C1261="",F1261=""),"",IF(A1261="","Add a date",IF(A1261&gt;AsOf,"After as-of date: not counted yet",IF(AND(B1261&lt;&gt;"",COUNTIF(TName,B1261)=0),"Task not on Tasks sheet",""))))</f>
        <v/>
      </c>
    </row>
    <row r="1262">
      <c r="A1262" s="6" t="n"/>
      <c r="B1262" s="10" t="n"/>
      <c r="C1262" s="10" t="n"/>
      <c r="D1262" s="10" t="n"/>
      <c r="E1262" s="10" t="n"/>
      <c r="F1262" s="24" t="n"/>
      <c r="G1262" s="10" t="n"/>
      <c r="H1262" s="10" t="n"/>
      <c r="I1262" s="11">
        <f>IF(AND(A1262="",B1262=""),"",IF(B1262&lt;&gt;"",IFERROR(INDEX(TArea,MATCH(B1262,TName,0))&amp;"",D1262&amp;""),D1262&amp;""))</f>
        <v/>
      </c>
      <c r="J1262" s="11">
        <f>IF(AND(A1262="",B1262=""),"",IF(B1262&lt;&gt;"",IFERROR(INDEX(TAsset,MATCH(B1262,TName,0))&amp;"",E1262&amp;""),E1262&amp;""))</f>
        <v/>
      </c>
      <c r="K1262" s="28">
        <f>IF(AND(A1262="",B1262="",C1262="",F1262=""),"",IF(A1262="","Add a date",IF(A1262&gt;AsOf,"After as-of date: not counted yet",IF(AND(B1262&lt;&gt;"",COUNTIF(TName,B1262)=0),"Task not on Tasks sheet",""))))</f>
        <v/>
      </c>
    </row>
    <row r="1263">
      <c r="A1263" s="6" t="n"/>
      <c r="B1263" s="10" t="n"/>
      <c r="C1263" s="10" t="n"/>
      <c r="D1263" s="10" t="n"/>
      <c r="E1263" s="10" t="n"/>
      <c r="F1263" s="24" t="n"/>
      <c r="G1263" s="10" t="n"/>
      <c r="H1263" s="10" t="n"/>
      <c r="I1263" s="11">
        <f>IF(AND(A1263="",B1263=""),"",IF(B1263&lt;&gt;"",IFERROR(INDEX(TArea,MATCH(B1263,TName,0))&amp;"",D1263&amp;""),D1263&amp;""))</f>
        <v/>
      </c>
      <c r="J1263" s="11">
        <f>IF(AND(A1263="",B1263=""),"",IF(B1263&lt;&gt;"",IFERROR(INDEX(TAsset,MATCH(B1263,TName,0))&amp;"",E1263&amp;""),E1263&amp;""))</f>
        <v/>
      </c>
      <c r="K1263" s="28">
        <f>IF(AND(A1263="",B1263="",C1263="",F1263=""),"",IF(A1263="","Add a date",IF(A1263&gt;AsOf,"After as-of date: not counted yet",IF(AND(B1263&lt;&gt;"",COUNTIF(TName,B1263)=0),"Task not on Tasks sheet",""))))</f>
        <v/>
      </c>
    </row>
    <row r="1264">
      <c r="A1264" s="6" t="n"/>
      <c r="B1264" s="10" t="n"/>
      <c r="C1264" s="10" t="n"/>
      <c r="D1264" s="10" t="n"/>
      <c r="E1264" s="10" t="n"/>
      <c r="F1264" s="24" t="n"/>
      <c r="G1264" s="10" t="n"/>
      <c r="H1264" s="10" t="n"/>
      <c r="I1264" s="11">
        <f>IF(AND(A1264="",B1264=""),"",IF(B1264&lt;&gt;"",IFERROR(INDEX(TArea,MATCH(B1264,TName,0))&amp;"",D1264&amp;""),D1264&amp;""))</f>
        <v/>
      </c>
      <c r="J1264" s="11">
        <f>IF(AND(A1264="",B1264=""),"",IF(B1264&lt;&gt;"",IFERROR(INDEX(TAsset,MATCH(B1264,TName,0))&amp;"",E1264&amp;""),E1264&amp;""))</f>
        <v/>
      </c>
      <c r="K1264" s="28">
        <f>IF(AND(A1264="",B1264="",C1264="",F1264=""),"",IF(A1264="","Add a date",IF(A1264&gt;AsOf,"After as-of date: not counted yet",IF(AND(B1264&lt;&gt;"",COUNTIF(TName,B1264)=0),"Task not on Tasks sheet",""))))</f>
        <v/>
      </c>
    </row>
    <row r="1265">
      <c r="A1265" s="6" t="n"/>
      <c r="B1265" s="10" t="n"/>
      <c r="C1265" s="10" t="n"/>
      <c r="D1265" s="10" t="n"/>
      <c r="E1265" s="10" t="n"/>
      <c r="F1265" s="24" t="n"/>
      <c r="G1265" s="10" t="n"/>
      <c r="H1265" s="10" t="n"/>
      <c r="I1265" s="11">
        <f>IF(AND(A1265="",B1265=""),"",IF(B1265&lt;&gt;"",IFERROR(INDEX(TArea,MATCH(B1265,TName,0))&amp;"",D1265&amp;""),D1265&amp;""))</f>
        <v/>
      </c>
      <c r="J1265" s="11">
        <f>IF(AND(A1265="",B1265=""),"",IF(B1265&lt;&gt;"",IFERROR(INDEX(TAsset,MATCH(B1265,TName,0))&amp;"",E1265&amp;""),E1265&amp;""))</f>
        <v/>
      </c>
      <c r="K1265" s="28">
        <f>IF(AND(A1265="",B1265="",C1265="",F1265=""),"",IF(A1265="","Add a date",IF(A1265&gt;AsOf,"After as-of date: not counted yet",IF(AND(B1265&lt;&gt;"",COUNTIF(TName,B1265)=0),"Task not on Tasks sheet",""))))</f>
        <v/>
      </c>
    </row>
    <row r="1266">
      <c r="A1266" s="6" t="n"/>
      <c r="B1266" s="10" t="n"/>
      <c r="C1266" s="10" t="n"/>
      <c r="D1266" s="10" t="n"/>
      <c r="E1266" s="10" t="n"/>
      <c r="F1266" s="24" t="n"/>
      <c r="G1266" s="10" t="n"/>
      <c r="H1266" s="10" t="n"/>
      <c r="I1266" s="11">
        <f>IF(AND(A1266="",B1266=""),"",IF(B1266&lt;&gt;"",IFERROR(INDEX(TArea,MATCH(B1266,TName,0))&amp;"",D1266&amp;""),D1266&amp;""))</f>
        <v/>
      </c>
      <c r="J1266" s="11">
        <f>IF(AND(A1266="",B1266=""),"",IF(B1266&lt;&gt;"",IFERROR(INDEX(TAsset,MATCH(B1266,TName,0))&amp;"",E1266&amp;""),E1266&amp;""))</f>
        <v/>
      </c>
      <c r="K1266" s="28">
        <f>IF(AND(A1266="",B1266="",C1266="",F1266=""),"",IF(A1266="","Add a date",IF(A1266&gt;AsOf,"After as-of date: not counted yet",IF(AND(B1266&lt;&gt;"",COUNTIF(TName,B1266)=0),"Task not on Tasks sheet",""))))</f>
        <v/>
      </c>
    </row>
    <row r="1267">
      <c r="A1267" s="6" t="n"/>
      <c r="B1267" s="10" t="n"/>
      <c r="C1267" s="10" t="n"/>
      <c r="D1267" s="10" t="n"/>
      <c r="E1267" s="10" t="n"/>
      <c r="F1267" s="24" t="n"/>
      <c r="G1267" s="10" t="n"/>
      <c r="H1267" s="10" t="n"/>
      <c r="I1267" s="11">
        <f>IF(AND(A1267="",B1267=""),"",IF(B1267&lt;&gt;"",IFERROR(INDEX(TArea,MATCH(B1267,TName,0))&amp;"",D1267&amp;""),D1267&amp;""))</f>
        <v/>
      </c>
      <c r="J1267" s="11">
        <f>IF(AND(A1267="",B1267=""),"",IF(B1267&lt;&gt;"",IFERROR(INDEX(TAsset,MATCH(B1267,TName,0))&amp;"",E1267&amp;""),E1267&amp;""))</f>
        <v/>
      </c>
      <c r="K1267" s="28">
        <f>IF(AND(A1267="",B1267="",C1267="",F1267=""),"",IF(A1267="","Add a date",IF(A1267&gt;AsOf,"After as-of date: not counted yet",IF(AND(B1267&lt;&gt;"",COUNTIF(TName,B1267)=0),"Task not on Tasks sheet",""))))</f>
        <v/>
      </c>
    </row>
    <row r="1268">
      <c r="A1268" s="6" t="n"/>
      <c r="B1268" s="10" t="n"/>
      <c r="C1268" s="10" t="n"/>
      <c r="D1268" s="10" t="n"/>
      <c r="E1268" s="10" t="n"/>
      <c r="F1268" s="24" t="n"/>
      <c r="G1268" s="10" t="n"/>
      <c r="H1268" s="10" t="n"/>
      <c r="I1268" s="11">
        <f>IF(AND(A1268="",B1268=""),"",IF(B1268&lt;&gt;"",IFERROR(INDEX(TArea,MATCH(B1268,TName,0))&amp;"",D1268&amp;""),D1268&amp;""))</f>
        <v/>
      </c>
      <c r="J1268" s="11">
        <f>IF(AND(A1268="",B1268=""),"",IF(B1268&lt;&gt;"",IFERROR(INDEX(TAsset,MATCH(B1268,TName,0))&amp;"",E1268&amp;""),E1268&amp;""))</f>
        <v/>
      </c>
      <c r="K1268" s="28">
        <f>IF(AND(A1268="",B1268="",C1268="",F1268=""),"",IF(A1268="","Add a date",IF(A1268&gt;AsOf,"After as-of date: not counted yet",IF(AND(B1268&lt;&gt;"",COUNTIF(TName,B1268)=0),"Task not on Tasks sheet",""))))</f>
        <v/>
      </c>
    </row>
    <row r="1269">
      <c r="A1269" s="6" t="n"/>
      <c r="B1269" s="10" t="n"/>
      <c r="C1269" s="10" t="n"/>
      <c r="D1269" s="10" t="n"/>
      <c r="E1269" s="10" t="n"/>
      <c r="F1269" s="24" t="n"/>
      <c r="G1269" s="10" t="n"/>
      <c r="H1269" s="10" t="n"/>
      <c r="I1269" s="11">
        <f>IF(AND(A1269="",B1269=""),"",IF(B1269&lt;&gt;"",IFERROR(INDEX(TArea,MATCH(B1269,TName,0))&amp;"",D1269&amp;""),D1269&amp;""))</f>
        <v/>
      </c>
      <c r="J1269" s="11">
        <f>IF(AND(A1269="",B1269=""),"",IF(B1269&lt;&gt;"",IFERROR(INDEX(TAsset,MATCH(B1269,TName,0))&amp;"",E1269&amp;""),E1269&amp;""))</f>
        <v/>
      </c>
      <c r="K1269" s="28">
        <f>IF(AND(A1269="",B1269="",C1269="",F1269=""),"",IF(A1269="","Add a date",IF(A1269&gt;AsOf,"After as-of date: not counted yet",IF(AND(B1269&lt;&gt;"",COUNTIF(TName,B1269)=0),"Task not on Tasks sheet",""))))</f>
        <v/>
      </c>
    </row>
    <row r="1270">
      <c r="A1270" s="6" t="n"/>
      <c r="B1270" s="10" t="n"/>
      <c r="C1270" s="10" t="n"/>
      <c r="D1270" s="10" t="n"/>
      <c r="E1270" s="10" t="n"/>
      <c r="F1270" s="24" t="n"/>
      <c r="G1270" s="10" t="n"/>
      <c r="H1270" s="10" t="n"/>
      <c r="I1270" s="11">
        <f>IF(AND(A1270="",B1270=""),"",IF(B1270&lt;&gt;"",IFERROR(INDEX(TArea,MATCH(B1270,TName,0))&amp;"",D1270&amp;""),D1270&amp;""))</f>
        <v/>
      </c>
      <c r="J1270" s="11">
        <f>IF(AND(A1270="",B1270=""),"",IF(B1270&lt;&gt;"",IFERROR(INDEX(TAsset,MATCH(B1270,TName,0))&amp;"",E1270&amp;""),E1270&amp;""))</f>
        <v/>
      </c>
      <c r="K1270" s="28">
        <f>IF(AND(A1270="",B1270="",C1270="",F1270=""),"",IF(A1270="","Add a date",IF(A1270&gt;AsOf,"After as-of date: not counted yet",IF(AND(B1270&lt;&gt;"",COUNTIF(TName,B1270)=0),"Task not on Tasks sheet",""))))</f>
        <v/>
      </c>
    </row>
    <row r="1271">
      <c r="A1271" s="6" t="n"/>
      <c r="B1271" s="10" t="n"/>
      <c r="C1271" s="10" t="n"/>
      <c r="D1271" s="10" t="n"/>
      <c r="E1271" s="10" t="n"/>
      <c r="F1271" s="24" t="n"/>
      <c r="G1271" s="10" t="n"/>
      <c r="H1271" s="10" t="n"/>
      <c r="I1271" s="11">
        <f>IF(AND(A1271="",B1271=""),"",IF(B1271&lt;&gt;"",IFERROR(INDEX(TArea,MATCH(B1271,TName,0))&amp;"",D1271&amp;""),D1271&amp;""))</f>
        <v/>
      </c>
      <c r="J1271" s="11">
        <f>IF(AND(A1271="",B1271=""),"",IF(B1271&lt;&gt;"",IFERROR(INDEX(TAsset,MATCH(B1271,TName,0))&amp;"",E1271&amp;""),E1271&amp;""))</f>
        <v/>
      </c>
      <c r="K1271" s="28">
        <f>IF(AND(A1271="",B1271="",C1271="",F1271=""),"",IF(A1271="","Add a date",IF(A1271&gt;AsOf,"After as-of date: not counted yet",IF(AND(B1271&lt;&gt;"",COUNTIF(TName,B1271)=0),"Task not on Tasks sheet",""))))</f>
        <v/>
      </c>
    </row>
    <row r="1272">
      <c r="A1272" s="6" t="n"/>
      <c r="B1272" s="10" t="n"/>
      <c r="C1272" s="10" t="n"/>
      <c r="D1272" s="10" t="n"/>
      <c r="E1272" s="10" t="n"/>
      <c r="F1272" s="24" t="n"/>
      <c r="G1272" s="10" t="n"/>
      <c r="H1272" s="10" t="n"/>
      <c r="I1272" s="11">
        <f>IF(AND(A1272="",B1272=""),"",IF(B1272&lt;&gt;"",IFERROR(INDEX(TArea,MATCH(B1272,TName,0))&amp;"",D1272&amp;""),D1272&amp;""))</f>
        <v/>
      </c>
      <c r="J1272" s="11">
        <f>IF(AND(A1272="",B1272=""),"",IF(B1272&lt;&gt;"",IFERROR(INDEX(TAsset,MATCH(B1272,TName,0))&amp;"",E1272&amp;""),E1272&amp;""))</f>
        <v/>
      </c>
      <c r="K1272" s="28">
        <f>IF(AND(A1272="",B1272="",C1272="",F1272=""),"",IF(A1272="","Add a date",IF(A1272&gt;AsOf,"After as-of date: not counted yet",IF(AND(B1272&lt;&gt;"",COUNTIF(TName,B1272)=0),"Task not on Tasks sheet",""))))</f>
        <v/>
      </c>
    </row>
    <row r="1273">
      <c r="A1273" s="6" t="n"/>
      <c r="B1273" s="10" t="n"/>
      <c r="C1273" s="10" t="n"/>
      <c r="D1273" s="10" t="n"/>
      <c r="E1273" s="10" t="n"/>
      <c r="F1273" s="24" t="n"/>
      <c r="G1273" s="10" t="n"/>
      <c r="H1273" s="10" t="n"/>
      <c r="I1273" s="11">
        <f>IF(AND(A1273="",B1273=""),"",IF(B1273&lt;&gt;"",IFERROR(INDEX(TArea,MATCH(B1273,TName,0))&amp;"",D1273&amp;""),D1273&amp;""))</f>
        <v/>
      </c>
      <c r="J1273" s="11">
        <f>IF(AND(A1273="",B1273=""),"",IF(B1273&lt;&gt;"",IFERROR(INDEX(TAsset,MATCH(B1273,TName,0))&amp;"",E1273&amp;""),E1273&amp;""))</f>
        <v/>
      </c>
      <c r="K1273" s="28">
        <f>IF(AND(A1273="",B1273="",C1273="",F1273=""),"",IF(A1273="","Add a date",IF(A1273&gt;AsOf,"After as-of date: not counted yet",IF(AND(B1273&lt;&gt;"",COUNTIF(TName,B1273)=0),"Task not on Tasks sheet",""))))</f>
        <v/>
      </c>
    </row>
    <row r="1274">
      <c r="A1274" s="6" t="n"/>
      <c r="B1274" s="10" t="n"/>
      <c r="C1274" s="10" t="n"/>
      <c r="D1274" s="10" t="n"/>
      <c r="E1274" s="10" t="n"/>
      <c r="F1274" s="24" t="n"/>
      <c r="G1274" s="10" t="n"/>
      <c r="H1274" s="10" t="n"/>
      <c r="I1274" s="11">
        <f>IF(AND(A1274="",B1274=""),"",IF(B1274&lt;&gt;"",IFERROR(INDEX(TArea,MATCH(B1274,TName,0))&amp;"",D1274&amp;""),D1274&amp;""))</f>
        <v/>
      </c>
      <c r="J1274" s="11">
        <f>IF(AND(A1274="",B1274=""),"",IF(B1274&lt;&gt;"",IFERROR(INDEX(TAsset,MATCH(B1274,TName,0))&amp;"",E1274&amp;""),E1274&amp;""))</f>
        <v/>
      </c>
      <c r="K1274" s="28">
        <f>IF(AND(A1274="",B1274="",C1274="",F1274=""),"",IF(A1274="","Add a date",IF(A1274&gt;AsOf,"After as-of date: not counted yet",IF(AND(B1274&lt;&gt;"",COUNTIF(TName,B1274)=0),"Task not on Tasks sheet",""))))</f>
        <v/>
      </c>
    </row>
    <row r="1275">
      <c r="A1275" s="6" t="n"/>
      <c r="B1275" s="10" t="n"/>
      <c r="C1275" s="10" t="n"/>
      <c r="D1275" s="10" t="n"/>
      <c r="E1275" s="10" t="n"/>
      <c r="F1275" s="24" t="n"/>
      <c r="G1275" s="10" t="n"/>
      <c r="H1275" s="10" t="n"/>
      <c r="I1275" s="11">
        <f>IF(AND(A1275="",B1275=""),"",IF(B1275&lt;&gt;"",IFERROR(INDEX(TArea,MATCH(B1275,TName,0))&amp;"",D1275&amp;""),D1275&amp;""))</f>
        <v/>
      </c>
      <c r="J1275" s="11">
        <f>IF(AND(A1275="",B1275=""),"",IF(B1275&lt;&gt;"",IFERROR(INDEX(TAsset,MATCH(B1275,TName,0))&amp;"",E1275&amp;""),E1275&amp;""))</f>
        <v/>
      </c>
      <c r="K1275" s="28">
        <f>IF(AND(A1275="",B1275="",C1275="",F1275=""),"",IF(A1275="","Add a date",IF(A1275&gt;AsOf,"After as-of date: not counted yet",IF(AND(B1275&lt;&gt;"",COUNTIF(TName,B1275)=0),"Task not on Tasks sheet",""))))</f>
        <v/>
      </c>
    </row>
    <row r="1276">
      <c r="A1276" s="6" t="n"/>
      <c r="B1276" s="10" t="n"/>
      <c r="C1276" s="10" t="n"/>
      <c r="D1276" s="10" t="n"/>
      <c r="E1276" s="10" t="n"/>
      <c r="F1276" s="24" t="n"/>
      <c r="G1276" s="10" t="n"/>
      <c r="H1276" s="10" t="n"/>
      <c r="I1276" s="11">
        <f>IF(AND(A1276="",B1276=""),"",IF(B1276&lt;&gt;"",IFERROR(INDEX(TArea,MATCH(B1276,TName,0))&amp;"",D1276&amp;""),D1276&amp;""))</f>
        <v/>
      </c>
      <c r="J1276" s="11">
        <f>IF(AND(A1276="",B1276=""),"",IF(B1276&lt;&gt;"",IFERROR(INDEX(TAsset,MATCH(B1276,TName,0))&amp;"",E1276&amp;""),E1276&amp;""))</f>
        <v/>
      </c>
      <c r="K1276" s="28">
        <f>IF(AND(A1276="",B1276="",C1276="",F1276=""),"",IF(A1276="","Add a date",IF(A1276&gt;AsOf,"After as-of date: not counted yet",IF(AND(B1276&lt;&gt;"",COUNTIF(TName,B1276)=0),"Task not on Tasks sheet",""))))</f>
        <v/>
      </c>
    </row>
    <row r="1277">
      <c r="A1277" s="6" t="n"/>
      <c r="B1277" s="10" t="n"/>
      <c r="C1277" s="10" t="n"/>
      <c r="D1277" s="10" t="n"/>
      <c r="E1277" s="10" t="n"/>
      <c r="F1277" s="24" t="n"/>
      <c r="G1277" s="10" t="n"/>
      <c r="H1277" s="10" t="n"/>
      <c r="I1277" s="11">
        <f>IF(AND(A1277="",B1277=""),"",IF(B1277&lt;&gt;"",IFERROR(INDEX(TArea,MATCH(B1277,TName,0))&amp;"",D1277&amp;""),D1277&amp;""))</f>
        <v/>
      </c>
      <c r="J1277" s="11">
        <f>IF(AND(A1277="",B1277=""),"",IF(B1277&lt;&gt;"",IFERROR(INDEX(TAsset,MATCH(B1277,TName,0))&amp;"",E1277&amp;""),E1277&amp;""))</f>
        <v/>
      </c>
      <c r="K1277" s="28">
        <f>IF(AND(A1277="",B1277="",C1277="",F1277=""),"",IF(A1277="","Add a date",IF(A1277&gt;AsOf,"After as-of date: not counted yet",IF(AND(B1277&lt;&gt;"",COUNTIF(TName,B1277)=0),"Task not on Tasks sheet",""))))</f>
        <v/>
      </c>
    </row>
    <row r="1278">
      <c r="A1278" s="6" t="n"/>
      <c r="B1278" s="10" t="n"/>
      <c r="C1278" s="10" t="n"/>
      <c r="D1278" s="10" t="n"/>
      <c r="E1278" s="10" t="n"/>
      <c r="F1278" s="24" t="n"/>
      <c r="G1278" s="10" t="n"/>
      <c r="H1278" s="10" t="n"/>
      <c r="I1278" s="11">
        <f>IF(AND(A1278="",B1278=""),"",IF(B1278&lt;&gt;"",IFERROR(INDEX(TArea,MATCH(B1278,TName,0))&amp;"",D1278&amp;""),D1278&amp;""))</f>
        <v/>
      </c>
      <c r="J1278" s="11">
        <f>IF(AND(A1278="",B1278=""),"",IF(B1278&lt;&gt;"",IFERROR(INDEX(TAsset,MATCH(B1278,TName,0))&amp;"",E1278&amp;""),E1278&amp;""))</f>
        <v/>
      </c>
      <c r="K1278" s="28">
        <f>IF(AND(A1278="",B1278="",C1278="",F1278=""),"",IF(A1278="","Add a date",IF(A1278&gt;AsOf,"After as-of date: not counted yet",IF(AND(B1278&lt;&gt;"",COUNTIF(TName,B1278)=0),"Task not on Tasks sheet",""))))</f>
        <v/>
      </c>
    </row>
    <row r="1279">
      <c r="A1279" s="6" t="n"/>
      <c r="B1279" s="10" t="n"/>
      <c r="C1279" s="10" t="n"/>
      <c r="D1279" s="10" t="n"/>
      <c r="E1279" s="10" t="n"/>
      <c r="F1279" s="24" t="n"/>
      <c r="G1279" s="10" t="n"/>
      <c r="H1279" s="10" t="n"/>
      <c r="I1279" s="11">
        <f>IF(AND(A1279="",B1279=""),"",IF(B1279&lt;&gt;"",IFERROR(INDEX(TArea,MATCH(B1279,TName,0))&amp;"",D1279&amp;""),D1279&amp;""))</f>
        <v/>
      </c>
      <c r="J1279" s="11">
        <f>IF(AND(A1279="",B1279=""),"",IF(B1279&lt;&gt;"",IFERROR(INDEX(TAsset,MATCH(B1279,TName,0))&amp;"",E1279&amp;""),E1279&amp;""))</f>
        <v/>
      </c>
      <c r="K1279" s="28">
        <f>IF(AND(A1279="",B1279="",C1279="",F1279=""),"",IF(A1279="","Add a date",IF(A1279&gt;AsOf,"After as-of date: not counted yet",IF(AND(B1279&lt;&gt;"",COUNTIF(TName,B1279)=0),"Task not on Tasks sheet",""))))</f>
        <v/>
      </c>
    </row>
    <row r="1280">
      <c r="A1280" s="6" t="n"/>
      <c r="B1280" s="10" t="n"/>
      <c r="C1280" s="10" t="n"/>
      <c r="D1280" s="10" t="n"/>
      <c r="E1280" s="10" t="n"/>
      <c r="F1280" s="24" t="n"/>
      <c r="G1280" s="10" t="n"/>
      <c r="H1280" s="10" t="n"/>
      <c r="I1280" s="11">
        <f>IF(AND(A1280="",B1280=""),"",IF(B1280&lt;&gt;"",IFERROR(INDEX(TArea,MATCH(B1280,TName,0))&amp;"",D1280&amp;""),D1280&amp;""))</f>
        <v/>
      </c>
      <c r="J1280" s="11">
        <f>IF(AND(A1280="",B1280=""),"",IF(B1280&lt;&gt;"",IFERROR(INDEX(TAsset,MATCH(B1280,TName,0))&amp;"",E1280&amp;""),E1280&amp;""))</f>
        <v/>
      </c>
      <c r="K1280" s="28">
        <f>IF(AND(A1280="",B1280="",C1280="",F1280=""),"",IF(A1280="","Add a date",IF(A1280&gt;AsOf,"After as-of date: not counted yet",IF(AND(B1280&lt;&gt;"",COUNTIF(TName,B1280)=0),"Task not on Tasks sheet",""))))</f>
        <v/>
      </c>
    </row>
    <row r="1281">
      <c r="A1281" s="6" t="n"/>
      <c r="B1281" s="10" t="n"/>
      <c r="C1281" s="10" t="n"/>
      <c r="D1281" s="10" t="n"/>
      <c r="E1281" s="10" t="n"/>
      <c r="F1281" s="24" t="n"/>
      <c r="G1281" s="10" t="n"/>
      <c r="H1281" s="10" t="n"/>
      <c r="I1281" s="11">
        <f>IF(AND(A1281="",B1281=""),"",IF(B1281&lt;&gt;"",IFERROR(INDEX(TArea,MATCH(B1281,TName,0))&amp;"",D1281&amp;""),D1281&amp;""))</f>
        <v/>
      </c>
      <c r="J1281" s="11">
        <f>IF(AND(A1281="",B1281=""),"",IF(B1281&lt;&gt;"",IFERROR(INDEX(TAsset,MATCH(B1281,TName,0))&amp;"",E1281&amp;""),E1281&amp;""))</f>
        <v/>
      </c>
      <c r="K1281" s="28">
        <f>IF(AND(A1281="",B1281="",C1281="",F1281=""),"",IF(A1281="","Add a date",IF(A1281&gt;AsOf,"After as-of date: not counted yet",IF(AND(B1281&lt;&gt;"",COUNTIF(TName,B1281)=0),"Task not on Tasks sheet",""))))</f>
        <v/>
      </c>
    </row>
    <row r="1282">
      <c r="A1282" s="6" t="n"/>
      <c r="B1282" s="10" t="n"/>
      <c r="C1282" s="10" t="n"/>
      <c r="D1282" s="10" t="n"/>
      <c r="E1282" s="10" t="n"/>
      <c r="F1282" s="24" t="n"/>
      <c r="G1282" s="10" t="n"/>
      <c r="H1282" s="10" t="n"/>
      <c r="I1282" s="11">
        <f>IF(AND(A1282="",B1282=""),"",IF(B1282&lt;&gt;"",IFERROR(INDEX(TArea,MATCH(B1282,TName,0))&amp;"",D1282&amp;""),D1282&amp;""))</f>
        <v/>
      </c>
      <c r="J1282" s="11">
        <f>IF(AND(A1282="",B1282=""),"",IF(B1282&lt;&gt;"",IFERROR(INDEX(TAsset,MATCH(B1282,TName,0))&amp;"",E1282&amp;""),E1282&amp;""))</f>
        <v/>
      </c>
      <c r="K1282" s="28">
        <f>IF(AND(A1282="",B1282="",C1282="",F1282=""),"",IF(A1282="","Add a date",IF(A1282&gt;AsOf,"After as-of date: not counted yet",IF(AND(B1282&lt;&gt;"",COUNTIF(TName,B1282)=0),"Task not on Tasks sheet",""))))</f>
        <v/>
      </c>
    </row>
    <row r="1283">
      <c r="A1283" s="6" t="n"/>
      <c r="B1283" s="10" t="n"/>
      <c r="C1283" s="10" t="n"/>
      <c r="D1283" s="10" t="n"/>
      <c r="E1283" s="10" t="n"/>
      <c r="F1283" s="24" t="n"/>
      <c r="G1283" s="10" t="n"/>
      <c r="H1283" s="10" t="n"/>
      <c r="I1283" s="11">
        <f>IF(AND(A1283="",B1283=""),"",IF(B1283&lt;&gt;"",IFERROR(INDEX(TArea,MATCH(B1283,TName,0))&amp;"",D1283&amp;""),D1283&amp;""))</f>
        <v/>
      </c>
      <c r="J1283" s="11">
        <f>IF(AND(A1283="",B1283=""),"",IF(B1283&lt;&gt;"",IFERROR(INDEX(TAsset,MATCH(B1283,TName,0))&amp;"",E1283&amp;""),E1283&amp;""))</f>
        <v/>
      </c>
      <c r="K1283" s="28">
        <f>IF(AND(A1283="",B1283="",C1283="",F1283=""),"",IF(A1283="","Add a date",IF(A1283&gt;AsOf,"After as-of date: not counted yet",IF(AND(B1283&lt;&gt;"",COUNTIF(TName,B1283)=0),"Task not on Tasks sheet",""))))</f>
        <v/>
      </c>
    </row>
    <row r="1284">
      <c r="A1284" s="6" t="n"/>
      <c r="B1284" s="10" t="n"/>
      <c r="C1284" s="10" t="n"/>
      <c r="D1284" s="10" t="n"/>
      <c r="E1284" s="10" t="n"/>
      <c r="F1284" s="24" t="n"/>
      <c r="G1284" s="10" t="n"/>
      <c r="H1284" s="10" t="n"/>
      <c r="I1284" s="11">
        <f>IF(AND(A1284="",B1284=""),"",IF(B1284&lt;&gt;"",IFERROR(INDEX(TArea,MATCH(B1284,TName,0))&amp;"",D1284&amp;""),D1284&amp;""))</f>
        <v/>
      </c>
      <c r="J1284" s="11">
        <f>IF(AND(A1284="",B1284=""),"",IF(B1284&lt;&gt;"",IFERROR(INDEX(TAsset,MATCH(B1284,TName,0))&amp;"",E1284&amp;""),E1284&amp;""))</f>
        <v/>
      </c>
      <c r="K1284" s="28">
        <f>IF(AND(A1284="",B1284="",C1284="",F1284=""),"",IF(A1284="","Add a date",IF(A1284&gt;AsOf,"After as-of date: not counted yet",IF(AND(B1284&lt;&gt;"",COUNTIF(TName,B1284)=0),"Task not on Tasks sheet",""))))</f>
        <v/>
      </c>
    </row>
    <row r="1285">
      <c r="A1285" s="6" t="n"/>
      <c r="B1285" s="10" t="n"/>
      <c r="C1285" s="10" t="n"/>
      <c r="D1285" s="10" t="n"/>
      <c r="E1285" s="10" t="n"/>
      <c r="F1285" s="24" t="n"/>
      <c r="G1285" s="10" t="n"/>
      <c r="H1285" s="10" t="n"/>
      <c r="I1285" s="11">
        <f>IF(AND(A1285="",B1285=""),"",IF(B1285&lt;&gt;"",IFERROR(INDEX(TArea,MATCH(B1285,TName,0))&amp;"",D1285&amp;""),D1285&amp;""))</f>
        <v/>
      </c>
      <c r="J1285" s="11">
        <f>IF(AND(A1285="",B1285=""),"",IF(B1285&lt;&gt;"",IFERROR(INDEX(TAsset,MATCH(B1285,TName,0))&amp;"",E1285&amp;""),E1285&amp;""))</f>
        <v/>
      </c>
      <c r="K1285" s="28">
        <f>IF(AND(A1285="",B1285="",C1285="",F1285=""),"",IF(A1285="","Add a date",IF(A1285&gt;AsOf,"After as-of date: not counted yet",IF(AND(B1285&lt;&gt;"",COUNTIF(TName,B1285)=0),"Task not on Tasks sheet",""))))</f>
        <v/>
      </c>
    </row>
    <row r="1286">
      <c r="A1286" s="6" t="n"/>
      <c r="B1286" s="10" t="n"/>
      <c r="C1286" s="10" t="n"/>
      <c r="D1286" s="10" t="n"/>
      <c r="E1286" s="10" t="n"/>
      <c r="F1286" s="24" t="n"/>
      <c r="G1286" s="10" t="n"/>
      <c r="H1286" s="10" t="n"/>
      <c r="I1286" s="11">
        <f>IF(AND(A1286="",B1286=""),"",IF(B1286&lt;&gt;"",IFERROR(INDEX(TArea,MATCH(B1286,TName,0))&amp;"",D1286&amp;""),D1286&amp;""))</f>
        <v/>
      </c>
      <c r="J1286" s="11">
        <f>IF(AND(A1286="",B1286=""),"",IF(B1286&lt;&gt;"",IFERROR(INDEX(TAsset,MATCH(B1286,TName,0))&amp;"",E1286&amp;""),E1286&amp;""))</f>
        <v/>
      </c>
      <c r="K1286" s="28">
        <f>IF(AND(A1286="",B1286="",C1286="",F1286=""),"",IF(A1286="","Add a date",IF(A1286&gt;AsOf,"After as-of date: not counted yet",IF(AND(B1286&lt;&gt;"",COUNTIF(TName,B1286)=0),"Task not on Tasks sheet",""))))</f>
        <v/>
      </c>
    </row>
    <row r="1287">
      <c r="A1287" s="6" t="n"/>
      <c r="B1287" s="10" t="n"/>
      <c r="C1287" s="10" t="n"/>
      <c r="D1287" s="10" t="n"/>
      <c r="E1287" s="10" t="n"/>
      <c r="F1287" s="24" t="n"/>
      <c r="G1287" s="10" t="n"/>
      <c r="H1287" s="10" t="n"/>
      <c r="I1287" s="11">
        <f>IF(AND(A1287="",B1287=""),"",IF(B1287&lt;&gt;"",IFERROR(INDEX(TArea,MATCH(B1287,TName,0))&amp;"",D1287&amp;""),D1287&amp;""))</f>
        <v/>
      </c>
      <c r="J1287" s="11">
        <f>IF(AND(A1287="",B1287=""),"",IF(B1287&lt;&gt;"",IFERROR(INDEX(TAsset,MATCH(B1287,TName,0))&amp;"",E1287&amp;""),E1287&amp;""))</f>
        <v/>
      </c>
      <c r="K1287" s="28">
        <f>IF(AND(A1287="",B1287="",C1287="",F1287=""),"",IF(A1287="","Add a date",IF(A1287&gt;AsOf,"After as-of date: not counted yet",IF(AND(B1287&lt;&gt;"",COUNTIF(TName,B1287)=0),"Task not on Tasks sheet",""))))</f>
        <v/>
      </c>
    </row>
    <row r="1288">
      <c r="A1288" s="6" t="n"/>
      <c r="B1288" s="10" t="n"/>
      <c r="C1288" s="10" t="n"/>
      <c r="D1288" s="10" t="n"/>
      <c r="E1288" s="10" t="n"/>
      <c r="F1288" s="24" t="n"/>
      <c r="G1288" s="10" t="n"/>
      <c r="H1288" s="10" t="n"/>
      <c r="I1288" s="11">
        <f>IF(AND(A1288="",B1288=""),"",IF(B1288&lt;&gt;"",IFERROR(INDEX(TArea,MATCH(B1288,TName,0))&amp;"",D1288&amp;""),D1288&amp;""))</f>
        <v/>
      </c>
      <c r="J1288" s="11">
        <f>IF(AND(A1288="",B1288=""),"",IF(B1288&lt;&gt;"",IFERROR(INDEX(TAsset,MATCH(B1288,TName,0))&amp;"",E1288&amp;""),E1288&amp;""))</f>
        <v/>
      </c>
      <c r="K1288" s="28">
        <f>IF(AND(A1288="",B1288="",C1288="",F1288=""),"",IF(A1288="","Add a date",IF(A1288&gt;AsOf,"After as-of date: not counted yet",IF(AND(B1288&lt;&gt;"",COUNTIF(TName,B1288)=0),"Task not on Tasks sheet",""))))</f>
        <v/>
      </c>
    </row>
    <row r="1289">
      <c r="A1289" s="6" t="n"/>
      <c r="B1289" s="10" t="n"/>
      <c r="C1289" s="10" t="n"/>
      <c r="D1289" s="10" t="n"/>
      <c r="E1289" s="10" t="n"/>
      <c r="F1289" s="24" t="n"/>
      <c r="G1289" s="10" t="n"/>
      <c r="H1289" s="10" t="n"/>
      <c r="I1289" s="11">
        <f>IF(AND(A1289="",B1289=""),"",IF(B1289&lt;&gt;"",IFERROR(INDEX(TArea,MATCH(B1289,TName,0))&amp;"",D1289&amp;""),D1289&amp;""))</f>
        <v/>
      </c>
      <c r="J1289" s="11">
        <f>IF(AND(A1289="",B1289=""),"",IF(B1289&lt;&gt;"",IFERROR(INDEX(TAsset,MATCH(B1289,TName,0))&amp;"",E1289&amp;""),E1289&amp;""))</f>
        <v/>
      </c>
      <c r="K1289" s="28">
        <f>IF(AND(A1289="",B1289="",C1289="",F1289=""),"",IF(A1289="","Add a date",IF(A1289&gt;AsOf,"After as-of date: not counted yet",IF(AND(B1289&lt;&gt;"",COUNTIF(TName,B1289)=0),"Task not on Tasks sheet",""))))</f>
        <v/>
      </c>
    </row>
    <row r="1290">
      <c r="A1290" s="6" t="n"/>
      <c r="B1290" s="10" t="n"/>
      <c r="C1290" s="10" t="n"/>
      <c r="D1290" s="10" t="n"/>
      <c r="E1290" s="10" t="n"/>
      <c r="F1290" s="24" t="n"/>
      <c r="G1290" s="10" t="n"/>
      <c r="H1290" s="10" t="n"/>
      <c r="I1290" s="11">
        <f>IF(AND(A1290="",B1290=""),"",IF(B1290&lt;&gt;"",IFERROR(INDEX(TArea,MATCH(B1290,TName,0))&amp;"",D1290&amp;""),D1290&amp;""))</f>
        <v/>
      </c>
      <c r="J1290" s="11">
        <f>IF(AND(A1290="",B1290=""),"",IF(B1290&lt;&gt;"",IFERROR(INDEX(TAsset,MATCH(B1290,TName,0))&amp;"",E1290&amp;""),E1290&amp;""))</f>
        <v/>
      </c>
      <c r="K1290" s="28">
        <f>IF(AND(A1290="",B1290="",C1290="",F1290=""),"",IF(A1290="","Add a date",IF(A1290&gt;AsOf,"After as-of date: not counted yet",IF(AND(B1290&lt;&gt;"",COUNTIF(TName,B1290)=0),"Task not on Tasks sheet",""))))</f>
        <v/>
      </c>
    </row>
    <row r="1291">
      <c r="A1291" s="6" t="n"/>
      <c r="B1291" s="10" t="n"/>
      <c r="C1291" s="10" t="n"/>
      <c r="D1291" s="10" t="n"/>
      <c r="E1291" s="10" t="n"/>
      <c r="F1291" s="24" t="n"/>
      <c r="G1291" s="10" t="n"/>
      <c r="H1291" s="10" t="n"/>
      <c r="I1291" s="11">
        <f>IF(AND(A1291="",B1291=""),"",IF(B1291&lt;&gt;"",IFERROR(INDEX(TArea,MATCH(B1291,TName,0))&amp;"",D1291&amp;""),D1291&amp;""))</f>
        <v/>
      </c>
      <c r="J1291" s="11">
        <f>IF(AND(A1291="",B1291=""),"",IF(B1291&lt;&gt;"",IFERROR(INDEX(TAsset,MATCH(B1291,TName,0))&amp;"",E1291&amp;""),E1291&amp;""))</f>
        <v/>
      </c>
      <c r="K1291" s="28">
        <f>IF(AND(A1291="",B1291="",C1291="",F1291=""),"",IF(A1291="","Add a date",IF(A1291&gt;AsOf,"After as-of date: not counted yet",IF(AND(B1291&lt;&gt;"",COUNTIF(TName,B1291)=0),"Task not on Tasks sheet",""))))</f>
        <v/>
      </c>
    </row>
    <row r="1292">
      <c r="A1292" s="6" t="n"/>
      <c r="B1292" s="10" t="n"/>
      <c r="C1292" s="10" t="n"/>
      <c r="D1292" s="10" t="n"/>
      <c r="E1292" s="10" t="n"/>
      <c r="F1292" s="24" t="n"/>
      <c r="G1292" s="10" t="n"/>
      <c r="H1292" s="10" t="n"/>
      <c r="I1292" s="11">
        <f>IF(AND(A1292="",B1292=""),"",IF(B1292&lt;&gt;"",IFERROR(INDEX(TArea,MATCH(B1292,TName,0))&amp;"",D1292&amp;""),D1292&amp;""))</f>
        <v/>
      </c>
      <c r="J1292" s="11">
        <f>IF(AND(A1292="",B1292=""),"",IF(B1292&lt;&gt;"",IFERROR(INDEX(TAsset,MATCH(B1292,TName,0))&amp;"",E1292&amp;""),E1292&amp;""))</f>
        <v/>
      </c>
      <c r="K1292" s="28">
        <f>IF(AND(A1292="",B1292="",C1292="",F1292=""),"",IF(A1292="","Add a date",IF(A1292&gt;AsOf,"After as-of date: not counted yet",IF(AND(B1292&lt;&gt;"",COUNTIF(TName,B1292)=0),"Task not on Tasks sheet",""))))</f>
        <v/>
      </c>
    </row>
    <row r="1293">
      <c r="A1293" s="6" t="n"/>
      <c r="B1293" s="10" t="n"/>
      <c r="C1293" s="10" t="n"/>
      <c r="D1293" s="10" t="n"/>
      <c r="E1293" s="10" t="n"/>
      <c r="F1293" s="24" t="n"/>
      <c r="G1293" s="10" t="n"/>
      <c r="H1293" s="10" t="n"/>
      <c r="I1293" s="11">
        <f>IF(AND(A1293="",B1293=""),"",IF(B1293&lt;&gt;"",IFERROR(INDEX(TArea,MATCH(B1293,TName,0))&amp;"",D1293&amp;""),D1293&amp;""))</f>
        <v/>
      </c>
      <c r="J1293" s="11">
        <f>IF(AND(A1293="",B1293=""),"",IF(B1293&lt;&gt;"",IFERROR(INDEX(TAsset,MATCH(B1293,TName,0))&amp;"",E1293&amp;""),E1293&amp;""))</f>
        <v/>
      </c>
      <c r="K1293" s="28">
        <f>IF(AND(A1293="",B1293="",C1293="",F1293=""),"",IF(A1293="","Add a date",IF(A1293&gt;AsOf,"After as-of date: not counted yet",IF(AND(B1293&lt;&gt;"",COUNTIF(TName,B1293)=0),"Task not on Tasks sheet",""))))</f>
        <v/>
      </c>
    </row>
    <row r="1294">
      <c r="A1294" s="6" t="n"/>
      <c r="B1294" s="10" t="n"/>
      <c r="C1294" s="10" t="n"/>
      <c r="D1294" s="10" t="n"/>
      <c r="E1294" s="10" t="n"/>
      <c r="F1294" s="24" t="n"/>
      <c r="G1294" s="10" t="n"/>
      <c r="H1294" s="10" t="n"/>
      <c r="I1294" s="11">
        <f>IF(AND(A1294="",B1294=""),"",IF(B1294&lt;&gt;"",IFERROR(INDEX(TArea,MATCH(B1294,TName,0))&amp;"",D1294&amp;""),D1294&amp;""))</f>
        <v/>
      </c>
      <c r="J1294" s="11">
        <f>IF(AND(A1294="",B1294=""),"",IF(B1294&lt;&gt;"",IFERROR(INDEX(TAsset,MATCH(B1294,TName,0))&amp;"",E1294&amp;""),E1294&amp;""))</f>
        <v/>
      </c>
      <c r="K1294" s="28">
        <f>IF(AND(A1294="",B1294="",C1294="",F1294=""),"",IF(A1294="","Add a date",IF(A1294&gt;AsOf,"After as-of date: not counted yet",IF(AND(B1294&lt;&gt;"",COUNTIF(TName,B1294)=0),"Task not on Tasks sheet",""))))</f>
        <v/>
      </c>
    </row>
    <row r="1295">
      <c r="A1295" s="6" t="n"/>
      <c r="B1295" s="10" t="n"/>
      <c r="C1295" s="10" t="n"/>
      <c r="D1295" s="10" t="n"/>
      <c r="E1295" s="10" t="n"/>
      <c r="F1295" s="24" t="n"/>
      <c r="G1295" s="10" t="n"/>
      <c r="H1295" s="10" t="n"/>
      <c r="I1295" s="11">
        <f>IF(AND(A1295="",B1295=""),"",IF(B1295&lt;&gt;"",IFERROR(INDEX(TArea,MATCH(B1295,TName,0))&amp;"",D1295&amp;""),D1295&amp;""))</f>
        <v/>
      </c>
      <c r="J1295" s="11">
        <f>IF(AND(A1295="",B1295=""),"",IF(B1295&lt;&gt;"",IFERROR(INDEX(TAsset,MATCH(B1295,TName,0))&amp;"",E1295&amp;""),E1295&amp;""))</f>
        <v/>
      </c>
      <c r="K1295" s="28">
        <f>IF(AND(A1295="",B1295="",C1295="",F1295=""),"",IF(A1295="","Add a date",IF(A1295&gt;AsOf,"After as-of date: not counted yet",IF(AND(B1295&lt;&gt;"",COUNTIF(TName,B1295)=0),"Task not on Tasks sheet",""))))</f>
        <v/>
      </c>
    </row>
    <row r="1296">
      <c r="A1296" s="6" t="n"/>
      <c r="B1296" s="10" t="n"/>
      <c r="C1296" s="10" t="n"/>
      <c r="D1296" s="10" t="n"/>
      <c r="E1296" s="10" t="n"/>
      <c r="F1296" s="24" t="n"/>
      <c r="G1296" s="10" t="n"/>
      <c r="H1296" s="10" t="n"/>
      <c r="I1296" s="11">
        <f>IF(AND(A1296="",B1296=""),"",IF(B1296&lt;&gt;"",IFERROR(INDEX(TArea,MATCH(B1296,TName,0))&amp;"",D1296&amp;""),D1296&amp;""))</f>
        <v/>
      </c>
      <c r="J1296" s="11">
        <f>IF(AND(A1296="",B1296=""),"",IF(B1296&lt;&gt;"",IFERROR(INDEX(TAsset,MATCH(B1296,TName,0))&amp;"",E1296&amp;""),E1296&amp;""))</f>
        <v/>
      </c>
      <c r="K1296" s="28">
        <f>IF(AND(A1296="",B1296="",C1296="",F1296=""),"",IF(A1296="","Add a date",IF(A1296&gt;AsOf,"After as-of date: not counted yet",IF(AND(B1296&lt;&gt;"",COUNTIF(TName,B1296)=0),"Task not on Tasks sheet",""))))</f>
        <v/>
      </c>
    </row>
    <row r="1297">
      <c r="A1297" s="6" t="n"/>
      <c r="B1297" s="10" t="n"/>
      <c r="C1297" s="10" t="n"/>
      <c r="D1297" s="10" t="n"/>
      <c r="E1297" s="10" t="n"/>
      <c r="F1297" s="24" t="n"/>
      <c r="G1297" s="10" t="n"/>
      <c r="H1297" s="10" t="n"/>
      <c r="I1297" s="11">
        <f>IF(AND(A1297="",B1297=""),"",IF(B1297&lt;&gt;"",IFERROR(INDEX(TArea,MATCH(B1297,TName,0))&amp;"",D1297&amp;""),D1297&amp;""))</f>
        <v/>
      </c>
      <c r="J1297" s="11">
        <f>IF(AND(A1297="",B1297=""),"",IF(B1297&lt;&gt;"",IFERROR(INDEX(TAsset,MATCH(B1297,TName,0))&amp;"",E1297&amp;""),E1297&amp;""))</f>
        <v/>
      </c>
      <c r="K1297" s="28">
        <f>IF(AND(A1297="",B1297="",C1297="",F1297=""),"",IF(A1297="","Add a date",IF(A1297&gt;AsOf,"After as-of date: not counted yet",IF(AND(B1297&lt;&gt;"",COUNTIF(TName,B1297)=0),"Task not on Tasks sheet",""))))</f>
        <v/>
      </c>
    </row>
    <row r="1298">
      <c r="A1298" s="6" t="n"/>
      <c r="B1298" s="10" t="n"/>
      <c r="C1298" s="10" t="n"/>
      <c r="D1298" s="10" t="n"/>
      <c r="E1298" s="10" t="n"/>
      <c r="F1298" s="24" t="n"/>
      <c r="G1298" s="10" t="n"/>
      <c r="H1298" s="10" t="n"/>
      <c r="I1298" s="11">
        <f>IF(AND(A1298="",B1298=""),"",IF(B1298&lt;&gt;"",IFERROR(INDEX(TArea,MATCH(B1298,TName,0))&amp;"",D1298&amp;""),D1298&amp;""))</f>
        <v/>
      </c>
      <c r="J1298" s="11">
        <f>IF(AND(A1298="",B1298=""),"",IF(B1298&lt;&gt;"",IFERROR(INDEX(TAsset,MATCH(B1298,TName,0))&amp;"",E1298&amp;""),E1298&amp;""))</f>
        <v/>
      </c>
      <c r="K1298" s="28">
        <f>IF(AND(A1298="",B1298="",C1298="",F1298=""),"",IF(A1298="","Add a date",IF(A1298&gt;AsOf,"After as-of date: not counted yet",IF(AND(B1298&lt;&gt;"",COUNTIF(TName,B1298)=0),"Task not on Tasks sheet",""))))</f>
        <v/>
      </c>
    </row>
    <row r="1299">
      <c r="A1299" s="6" t="n"/>
      <c r="B1299" s="10" t="n"/>
      <c r="C1299" s="10" t="n"/>
      <c r="D1299" s="10" t="n"/>
      <c r="E1299" s="10" t="n"/>
      <c r="F1299" s="24" t="n"/>
      <c r="G1299" s="10" t="n"/>
      <c r="H1299" s="10" t="n"/>
      <c r="I1299" s="11">
        <f>IF(AND(A1299="",B1299=""),"",IF(B1299&lt;&gt;"",IFERROR(INDEX(TArea,MATCH(B1299,TName,0))&amp;"",D1299&amp;""),D1299&amp;""))</f>
        <v/>
      </c>
      <c r="J1299" s="11">
        <f>IF(AND(A1299="",B1299=""),"",IF(B1299&lt;&gt;"",IFERROR(INDEX(TAsset,MATCH(B1299,TName,0))&amp;"",E1299&amp;""),E1299&amp;""))</f>
        <v/>
      </c>
      <c r="K1299" s="28">
        <f>IF(AND(A1299="",B1299="",C1299="",F1299=""),"",IF(A1299="","Add a date",IF(A1299&gt;AsOf,"After as-of date: not counted yet",IF(AND(B1299&lt;&gt;"",COUNTIF(TName,B1299)=0),"Task not on Tasks sheet",""))))</f>
        <v/>
      </c>
    </row>
    <row r="1300">
      <c r="A1300" s="6" t="n"/>
      <c r="B1300" s="10" t="n"/>
      <c r="C1300" s="10" t="n"/>
      <c r="D1300" s="10" t="n"/>
      <c r="E1300" s="10" t="n"/>
      <c r="F1300" s="24" t="n"/>
      <c r="G1300" s="10" t="n"/>
      <c r="H1300" s="10" t="n"/>
      <c r="I1300" s="11">
        <f>IF(AND(A1300="",B1300=""),"",IF(B1300&lt;&gt;"",IFERROR(INDEX(TArea,MATCH(B1300,TName,0))&amp;"",D1300&amp;""),D1300&amp;""))</f>
        <v/>
      </c>
      <c r="J1300" s="11">
        <f>IF(AND(A1300="",B1300=""),"",IF(B1300&lt;&gt;"",IFERROR(INDEX(TAsset,MATCH(B1300,TName,0))&amp;"",E1300&amp;""),E1300&amp;""))</f>
        <v/>
      </c>
      <c r="K1300" s="28">
        <f>IF(AND(A1300="",B1300="",C1300="",F1300=""),"",IF(A1300="","Add a date",IF(A1300&gt;AsOf,"After as-of date: not counted yet",IF(AND(B1300&lt;&gt;"",COUNTIF(TName,B1300)=0),"Task not on Tasks sheet",""))))</f>
        <v/>
      </c>
    </row>
    <row r="1301">
      <c r="A1301" s="6" t="n"/>
      <c r="B1301" s="10" t="n"/>
      <c r="C1301" s="10" t="n"/>
      <c r="D1301" s="10" t="n"/>
      <c r="E1301" s="10" t="n"/>
      <c r="F1301" s="24" t="n"/>
      <c r="G1301" s="10" t="n"/>
      <c r="H1301" s="10" t="n"/>
      <c r="I1301" s="11">
        <f>IF(AND(A1301="",B1301=""),"",IF(B1301&lt;&gt;"",IFERROR(INDEX(TArea,MATCH(B1301,TName,0))&amp;"",D1301&amp;""),D1301&amp;""))</f>
        <v/>
      </c>
      <c r="J1301" s="11">
        <f>IF(AND(A1301="",B1301=""),"",IF(B1301&lt;&gt;"",IFERROR(INDEX(TAsset,MATCH(B1301,TName,0))&amp;"",E1301&amp;""),E1301&amp;""))</f>
        <v/>
      </c>
      <c r="K1301" s="28">
        <f>IF(AND(A1301="",B1301="",C1301="",F1301=""),"",IF(A1301="","Add a date",IF(A1301&gt;AsOf,"After as-of date: not counted yet",IF(AND(B1301&lt;&gt;"",COUNTIF(TName,B1301)=0),"Task not on Tasks sheet",""))))</f>
        <v/>
      </c>
    </row>
    <row r="1302">
      <c r="A1302" s="6" t="n"/>
      <c r="B1302" s="10" t="n"/>
      <c r="C1302" s="10" t="n"/>
      <c r="D1302" s="10" t="n"/>
      <c r="E1302" s="10" t="n"/>
      <c r="F1302" s="24" t="n"/>
      <c r="G1302" s="10" t="n"/>
      <c r="H1302" s="10" t="n"/>
      <c r="I1302" s="11">
        <f>IF(AND(A1302="",B1302=""),"",IF(B1302&lt;&gt;"",IFERROR(INDEX(TArea,MATCH(B1302,TName,0))&amp;"",D1302&amp;""),D1302&amp;""))</f>
        <v/>
      </c>
      <c r="J1302" s="11">
        <f>IF(AND(A1302="",B1302=""),"",IF(B1302&lt;&gt;"",IFERROR(INDEX(TAsset,MATCH(B1302,TName,0))&amp;"",E1302&amp;""),E1302&amp;""))</f>
        <v/>
      </c>
      <c r="K1302" s="28">
        <f>IF(AND(A1302="",B1302="",C1302="",F1302=""),"",IF(A1302="","Add a date",IF(A1302&gt;AsOf,"After as-of date: not counted yet",IF(AND(B1302&lt;&gt;"",COUNTIF(TName,B1302)=0),"Task not on Tasks sheet",""))))</f>
        <v/>
      </c>
    </row>
    <row r="1303">
      <c r="A1303" s="6" t="n"/>
      <c r="B1303" s="10" t="n"/>
      <c r="C1303" s="10" t="n"/>
      <c r="D1303" s="10" t="n"/>
      <c r="E1303" s="10" t="n"/>
      <c r="F1303" s="24" t="n"/>
      <c r="G1303" s="10" t="n"/>
      <c r="H1303" s="10" t="n"/>
      <c r="I1303" s="11">
        <f>IF(AND(A1303="",B1303=""),"",IF(B1303&lt;&gt;"",IFERROR(INDEX(TArea,MATCH(B1303,TName,0))&amp;"",D1303&amp;""),D1303&amp;""))</f>
        <v/>
      </c>
      <c r="J1303" s="11">
        <f>IF(AND(A1303="",B1303=""),"",IF(B1303&lt;&gt;"",IFERROR(INDEX(TAsset,MATCH(B1303,TName,0))&amp;"",E1303&amp;""),E1303&amp;""))</f>
        <v/>
      </c>
      <c r="K1303" s="28">
        <f>IF(AND(A1303="",B1303="",C1303="",F1303=""),"",IF(A1303="","Add a date",IF(A1303&gt;AsOf,"After as-of date: not counted yet",IF(AND(B1303&lt;&gt;"",COUNTIF(TName,B1303)=0),"Task not on Tasks sheet",""))))</f>
        <v/>
      </c>
    </row>
    <row r="1304">
      <c r="A1304" s="6" t="n"/>
      <c r="B1304" s="10" t="n"/>
      <c r="C1304" s="10" t="n"/>
      <c r="D1304" s="10" t="n"/>
      <c r="E1304" s="10" t="n"/>
      <c r="F1304" s="24" t="n"/>
      <c r="G1304" s="10" t="n"/>
      <c r="H1304" s="10" t="n"/>
      <c r="I1304" s="11">
        <f>IF(AND(A1304="",B1304=""),"",IF(B1304&lt;&gt;"",IFERROR(INDEX(TArea,MATCH(B1304,TName,0))&amp;"",D1304&amp;""),D1304&amp;""))</f>
        <v/>
      </c>
      <c r="J1304" s="11">
        <f>IF(AND(A1304="",B1304=""),"",IF(B1304&lt;&gt;"",IFERROR(INDEX(TAsset,MATCH(B1304,TName,0))&amp;"",E1304&amp;""),E1304&amp;""))</f>
        <v/>
      </c>
      <c r="K1304" s="28">
        <f>IF(AND(A1304="",B1304="",C1304="",F1304=""),"",IF(A1304="","Add a date",IF(A1304&gt;AsOf,"After as-of date: not counted yet",IF(AND(B1304&lt;&gt;"",COUNTIF(TName,B1304)=0),"Task not on Tasks sheet",""))))</f>
        <v/>
      </c>
    </row>
    <row r="1305">
      <c r="A1305" s="6" t="n"/>
      <c r="B1305" s="10" t="n"/>
      <c r="C1305" s="10" t="n"/>
      <c r="D1305" s="10" t="n"/>
      <c r="E1305" s="10" t="n"/>
      <c r="F1305" s="24" t="n"/>
      <c r="G1305" s="10" t="n"/>
      <c r="H1305" s="10" t="n"/>
      <c r="I1305" s="11">
        <f>IF(AND(A1305="",B1305=""),"",IF(B1305&lt;&gt;"",IFERROR(INDEX(TArea,MATCH(B1305,TName,0))&amp;"",D1305&amp;""),D1305&amp;""))</f>
        <v/>
      </c>
      <c r="J1305" s="11">
        <f>IF(AND(A1305="",B1305=""),"",IF(B1305&lt;&gt;"",IFERROR(INDEX(TAsset,MATCH(B1305,TName,0))&amp;"",E1305&amp;""),E1305&amp;""))</f>
        <v/>
      </c>
      <c r="K1305" s="28">
        <f>IF(AND(A1305="",B1305="",C1305="",F1305=""),"",IF(A1305="","Add a date",IF(A1305&gt;AsOf,"After as-of date: not counted yet",IF(AND(B1305&lt;&gt;"",COUNTIF(TName,B1305)=0),"Task not on Tasks sheet",""))))</f>
        <v/>
      </c>
    </row>
    <row r="1306">
      <c r="A1306" s="6" t="n"/>
      <c r="B1306" s="10" t="n"/>
      <c r="C1306" s="10" t="n"/>
      <c r="D1306" s="10" t="n"/>
      <c r="E1306" s="10" t="n"/>
      <c r="F1306" s="24" t="n"/>
      <c r="G1306" s="10" t="n"/>
      <c r="H1306" s="10" t="n"/>
      <c r="I1306" s="11">
        <f>IF(AND(A1306="",B1306=""),"",IF(B1306&lt;&gt;"",IFERROR(INDEX(TArea,MATCH(B1306,TName,0))&amp;"",D1306&amp;""),D1306&amp;""))</f>
        <v/>
      </c>
      <c r="J1306" s="11">
        <f>IF(AND(A1306="",B1306=""),"",IF(B1306&lt;&gt;"",IFERROR(INDEX(TAsset,MATCH(B1306,TName,0))&amp;"",E1306&amp;""),E1306&amp;""))</f>
        <v/>
      </c>
      <c r="K1306" s="28">
        <f>IF(AND(A1306="",B1306="",C1306="",F1306=""),"",IF(A1306="","Add a date",IF(A1306&gt;AsOf,"After as-of date: not counted yet",IF(AND(B1306&lt;&gt;"",COUNTIF(TName,B1306)=0),"Task not on Tasks sheet",""))))</f>
        <v/>
      </c>
    </row>
    <row r="1307">
      <c r="A1307" s="6" t="n"/>
      <c r="B1307" s="10" t="n"/>
      <c r="C1307" s="10" t="n"/>
      <c r="D1307" s="10" t="n"/>
      <c r="E1307" s="10" t="n"/>
      <c r="F1307" s="24" t="n"/>
      <c r="G1307" s="10" t="n"/>
      <c r="H1307" s="10" t="n"/>
      <c r="I1307" s="11">
        <f>IF(AND(A1307="",B1307=""),"",IF(B1307&lt;&gt;"",IFERROR(INDEX(TArea,MATCH(B1307,TName,0))&amp;"",D1307&amp;""),D1307&amp;""))</f>
        <v/>
      </c>
      <c r="J1307" s="11">
        <f>IF(AND(A1307="",B1307=""),"",IF(B1307&lt;&gt;"",IFERROR(INDEX(TAsset,MATCH(B1307,TName,0))&amp;"",E1307&amp;""),E1307&amp;""))</f>
        <v/>
      </c>
      <c r="K1307" s="28">
        <f>IF(AND(A1307="",B1307="",C1307="",F1307=""),"",IF(A1307="","Add a date",IF(A1307&gt;AsOf,"After as-of date: not counted yet",IF(AND(B1307&lt;&gt;"",COUNTIF(TName,B1307)=0),"Task not on Tasks sheet",""))))</f>
        <v/>
      </c>
    </row>
    <row r="1308">
      <c r="A1308" s="6" t="n"/>
      <c r="B1308" s="10" t="n"/>
      <c r="C1308" s="10" t="n"/>
      <c r="D1308" s="10" t="n"/>
      <c r="E1308" s="10" t="n"/>
      <c r="F1308" s="24" t="n"/>
      <c r="G1308" s="10" t="n"/>
      <c r="H1308" s="10" t="n"/>
      <c r="I1308" s="11">
        <f>IF(AND(A1308="",B1308=""),"",IF(B1308&lt;&gt;"",IFERROR(INDEX(TArea,MATCH(B1308,TName,0))&amp;"",D1308&amp;""),D1308&amp;""))</f>
        <v/>
      </c>
      <c r="J1308" s="11">
        <f>IF(AND(A1308="",B1308=""),"",IF(B1308&lt;&gt;"",IFERROR(INDEX(TAsset,MATCH(B1308,TName,0))&amp;"",E1308&amp;""),E1308&amp;""))</f>
        <v/>
      </c>
      <c r="K1308" s="28">
        <f>IF(AND(A1308="",B1308="",C1308="",F1308=""),"",IF(A1308="","Add a date",IF(A1308&gt;AsOf,"After as-of date: not counted yet",IF(AND(B1308&lt;&gt;"",COUNTIF(TName,B1308)=0),"Task not on Tasks sheet",""))))</f>
        <v/>
      </c>
    </row>
    <row r="1309">
      <c r="A1309" s="6" t="n"/>
      <c r="B1309" s="10" t="n"/>
      <c r="C1309" s="10" t="n"/>
      <c r="D1309" s="10" t="n"/>
      <c r="E1309" s="10" t="n"/>
      <c r="F1309" s="24" t="n"/>
      <c r="G1309" s="10" t="n"/>
      <c r="H1309" s="10" t="n"/>
      <c r="I1309" s="11">
        <f>IF(AND(A1309="",B1309=""),"",IF(B1309&lt;&gt;"",IFERROR(INDEX(TArea,MATCH(B1309,TName,0))&amp;"",D1309&amp;""),D1309&amp;""))</f>
        <v/>
      </c>
      <c r="J1309" s="11">
        <f>IF(AND(A1309="",B1309=""),"",IF(B1309&lt;&gt;"",IFERROR(INDEX(TAsset,MATCH(B1309,TName,0))&amp;"",E1309&amp;""),E1309&amp;""))</f>
        <v/>
      </c>
      <c r="K1309" s="28">
        <f>IF(AND(A1309="",B1309="",C1309="",F1309=""),"",IF(A1309="","Add a date",IF(A1309&gt;AsOf,"After as-of date: not counted yet",IF(AND(B1309&lt;&gt;"",COUNTIF(TName,B1309)=0),"Task not on Tasks sheet",""))))</f>
        <v/>
      </c>
    </row>
    <row r="1310">
      <c r="A1310" s="6" t="n"/>
      <c r="B1310" s="10" t="n"/>
      <c r="C1310" s="10" t="n"/>
      <c r="D1310" s="10" t="n"/>
      <c r="E1310" s="10" t="n"/>
      <c r="F1310" s="24" t="n"/>
      <c r="G1310" s="10" t="n"/>
      <c r="H1310" s="10" t="n"/>
      <c r="I1310" s="11">
        <f>IF(AND(A1310="",B1310=""),"",IF(B1310&lt;&gt;"",IFERROR(INDEX(TArea,MATCH(B1310,TName,0))&amp;"",D1310&amp;""),D1310&amp;""))</f>
        <v/>
      </c>
      <c r="J1310" s="11">
        <f>IF(AND(A1310="",B1310=""),"",IF(B1310&lt;&gt;"",IFERROR(INDEX(TAsset,MATCH(B1310,TName,0))&amp;"",E1310&amp;""),E1310&amp;""))</f>
        <v/>
      </c>
      <c r="K1310" s="28">
        <f>IF(AND(A1310="",B1310="",C1310="",F1310=""),"",IF(A1310="","Add a date",IF(A1310&gt;AsOf,"After as-of date: not counted yet",IF(AND(B1310&lt;&gt;"",COUNTIF(TName,B1310)=0),"Task not on Tasks sheet",""))))</f>
        <v/>
      </c>
    </row>
    <row r="1311">
      <c r="A1311" s="6" t="n"/>
      <c r="B1311" s="10" t="n"/>
      <c r="C1311" s="10" t="n"/>
      <c r="D1311" s="10" t="n"/>
      <c r="E1311" s="10" t="n"/>
      <c r="F1311" s="24" t="n"/>
      <c r="G1311" s="10" t="n"/>
      <c r="H1311" s="10" t="n"/>
      <c r="I1311" s="11">
        <f>IF(AND(A1311="",B1311=""),"",IF(B1311&lt;&gt;"",IFERROR(INDEX(TArea,MATCH(B1311,TName,0))&amp;"",D1311&amp;""),D1311&amp;""))</f>
        <v/>
      </c>
      <c r="J1311" s="11">
        <f>IF(AND(A1311="",B1311=""),"",IF(B1311&lt;&gt;"",IFERROR(INDEX(TAsset,MATCH(B1311,TName,0))&amp;"",E1311&amp;""),E1311&amp;""))</f>
        <v/>
      </c>
      <c r="K1311" s="28">
        <f>IF(AND(A1311="",B1311="",C1311="",F1311=""),"",IF(A1311="","Add a date",IF(A1311&gt;AsOf,"After as-of date: not counted yet",IF(AND(B1311&lt;&gt;"",COUNTIF(TName,B1311)=0),"Task not on Tasks sheet",""))))</f>
        <v/>
      </c>
    </row>
    <row r="1312">
      <c r="A1312" s="6" t="n"/>
      <c r="B1312" s="10" t="n"/>
      <c r="C1312" s="10" t="n"/>
      <c r="D1312" s="10" t="n"/>
      <c r="E1312" s="10" t="n"/>
      <c r="F1312" s="24" t="n"/>
      <c r="G1312" s="10" t="n"/>
      <c r="H1312" s="10" t="n"/>
      <c r="I1312" s="11">
        <f>IF(AND(A1312="",B1312=""),"",IF(B1312&lt;&gt;"",IFERROR(INDEX(TArea,MATCH(B1312,TName,0))&amp;"",D1312&amp;""),D1312&amp;""))</f>
        <v/>
      </c>
      <c r="J1312" s="11">
        <f>IF(AND(A1312="",B1312=""),"",IF(B1312&lt;&gt;"",IFERROR(INDEX(TAsset,MATCH(B1312,TName,0))&amp;"",E1312&amp;""),E1312&amp;""))</f>
        <v/>
      </c>
      <c r="K1312" s="28">
        <f>IF(AND(A1312="",B1312="",C1312="",F1312=""),"",IF(A1312="","Add a date",IF(A1312&gt;AsOf,"After as-of date: not counted yet",IF(AND(B1312&lt;&gt;"",COUNTIF(TName,B1312)=0),"Task not on Tasks sheet",""))))</f>
        <v/>
      </c>
    </row>
    <row r="1313">
      <c r="A1313" s="6" t="n"/>
      <c r="B1313" s="10" t="n"/>
      <c r="C1313" s="10" t="n"/>
      <c r="D1313" s="10" t="n"/>
      <c r="E1313" s="10" t="n"/>
      <c r="F1313" s="24" t="n"/>
      <c r="G1313" s="10" t="n"/>
      <c r="H1313" s="10" t="n"/>
      <c r="I1313" s="11">
        <f>IF(AND(A1313="",B1313=""),"",IF(B1313&lt;&gt;"",IFERROR(INDEX(TArea,MATCH(B1313,TName,0))&amp;"",D1313&amp;""),D1313&amp;""))</f>
        <v/>
      </c>
      <c r="J1313" s="11">
        <f>IF(AND(A1313="",B1313=""),"",IF(B1313&lt;&gt;"",IFERROR(INDEX(TAsset,MATCH(B1313,TName,0))&amp;"",E1313&amp;""),E1313&amp;""))</f>
        <v/>
      </c>
      <c r="K1313" s="28">
        <f>IF(AND(A1313="",B1313="",C1313="",F1313=""),"",IF(A1313="","Add a date",IF(A1313&gt;AsOf,"After as-of date: not counted yet",IF(AND(B1313&lt;&gt;"",COUNTIF(TName,B1313)=0),"Task not on Tasks sheet",""))))</f>
        <v/>
      </c>
    </row>
    <row r="1314">
      <c r="A1314" s="6" t="n"/>
      <c r="B1314" s="10" t="n"/>
      <c r="C1314" s="10" t="n"/>
      <c r="D1314" s="10" t="n"/>
      <c r="E1314" s="10" t="n"/>
      <c r="F1314" s="24" t="n"/>
      <c r="G1314" s="10" t="n"/>
      <c r="H1314" s="10" t="n"/>
      <c r="I1314" s="11">
        <f>IF(AND(A1314="",B1314=""),"",IF(B1314&lt;&gt;"",IFERROR(INDEX(TArea,MATCH(B1314,TName,0))&amp;"",D1314&amp;""),D1314&amp;""))</f>
        <v/>
      </c>
      <c r="J1314" s="11">
        <f>IF(AND(A1314="",B1314=""),"",IF(B1314&lt;&gt;"",IFERROR(INDEX(TAsset,MATCH(B1314,TName,0))&amp;"",E1314&amp;""),E1314&amp;""))</f>
        <v/>
      </c>
      <c r="K1314" s="28">
        <f>IF(AND(A1314="",B1314="",C1314="",F1314=""),"",IF(A1314="","Add a date",IF(A1314&gt;AsOf,"After as-of date: not counted yet",IF(AND(B1314&lt;&gt;"",COUNTIF(TName,B1314)=0),"Task not on Tasks sheet",""))))</f>
        <v/>
      </c>
    </row>
    <row r="1315">
      <c r="A1315" s="6" t="n"/>
      <c r="B1315" s="10" t="n"/>
      <c r="C1315" s="10" t="n"/>
      <c r="D1315" s="10" t="n"/>
      <c r="E1315" s="10" t="n"/>
      <c r="F1315" s="24" t="n"/>
      <c r="G1315" s="10" t="n"/>
      <c r="H1315" s="10" t="n"/>
      <c r="I1315" s="11">
        <f>IF(AND(A1315="",B1315=""),"",IF(B1315&lt;&gt;"",IFERROR(INDEX(TArea,MATCH(B1315,TName,0))&amp;"",D1315&amp;""),D1315&amp;""))</f>
        <v/>
      </c>
      <c r="J1315" s="11">
        <f>IF(AND(A1315="",B1315=""),"",IF(B1315&lt;&gt;"",IFERROR(INDEX(TAsset,MATCH(B1315,TName,0))&amp;"",E1315&amp;""),E1315&amp;""))</f>
        <v/>
      </c>
      <c r="K1315" s="28">
        <f>IF(AND(A1315="",B1315="",C1315="",F1315=""),"",IF(A1315="","Add a date",IF(A1315&gt;AsOf,"After as-of date: not counted yet",IF(AND(B1315&lt;&gt;"",COUNTIF(TName,B1315)=0),"Task not on Tasks sheet",""))))</f>
        <v/>
      </c>
    </row>
    <row r="1316">
      <c r="A1316" s="6" t="n"/>
      <c r="B1316" s="10" t="n"/>
      <c r="C1316" s="10" t="n"/>
      <c r="D1316" s="10" t="n"/>
      <c r="E1316" s="10" t="n"/>
      <c r="F1316" s="24" t="n"/>
      <c r="G1316" s="10" t="n"/>
      <c r="H1316" s="10" t="n"/>
      <c r="I1316" s="11">
        <f>IF(AND(A1316="",B1316=""),"",IF(B1316&lt;&gt;"",IFERROR(INDEX(TArea,MATCH(B1316,TName,0))&amp;"",D1316&amp;""),D1316&amp;""))</f>
        <v/>
      </c>
      <c r="J1316" s="11">
        <f>IF(AND(A1316="",B1316=""),"",IF(B1316&lt;&gt;"",IFERROR(INDEX(TAsset,MATCH(B1316,TName,0))&amp;"",E1316&amp;""),E1316&amp;""))</f>
        <v/>
      </c>
      <c r="K1316" s="28">
        <f>IF(AND(A1316="",B1316="",C1316="",F1316=""),"",IF(A1316="","Add a date",IF(A1316&gt;AsOf,"After as-of date: not counted yet",IF(AND(B1316&lt;&gt;"",COUNTIF(TName,B1316)=0),"Task not on Tasks sheet",""))))</f>
        <v/>
      </c>
    </row>
    <row r="1317">
      <c r="A1317" s="6" t="n"/>
      <c r="B1317" s="10" t="n"/>
      <c r="C1317" s="10" t="n"/>
      <c r="D1317" s="10" t="n"/>
      <c r="E1317" s="10" t="n"/>
      <c r="F1317" s="24" t="n"/>
      <c r="G1317" s="10" t="n"/>
      <c r="H1317" s="10" t="n"/>
      <c r="I1317" s="11">
        <f>IF(AND(A1317="",B1317=""),"",IF(B1317&lt;&gt;"",IFERROR(INDEX(TArea,MATCH(B1317,TName,0))&amp;"",D1317&amp;""),D1317&amp;""))</f>
        <v/>
      </c>
      <c r="J1317" s="11">
        <f>IF(AND(A1317="",B1317=""),"",IF(B1317&lt;&gt;"",IFERROR(INDEX(TAsset,MATCH(B1317,TName,0))&amp;"",E1317&amp;""),E1317&amp;""))</f>
        <v/>
      </c>
      <c r="K1317" s="28">
        <f>IF(AND(A1317="",B1317="",C1317="",F1317=""),"",IF(A1317="","Add a date",IF(A1317&gt;AsOf,"After as-of date: not counted yet",IF(AND(B1317&lt;&gt;"",COUNTIF(TName,B1317)=0),"Task not on Tasks sheet",""))))</f>
        <v/>
      </c>
    </row>
    <row r="1318">
      <c r="A1318" s="6" t="n"/>
      <c r="B1318" s="10" t="n"/>
      <c r="C1318" s="10" t="n"/>
      <c r="D1318" s="10" t="n"/>
      <c r="E1318" s="10" t="n"/>
      <c r="F1318" s="24" t="n"/>
      <c r="G1318" s="10" t="n"/>
      <c r="H1318" s="10" t="n"/>
      <c r="I1318" s="11">
        <f>IF(AND(A1318="",B1318=""),"",IF(B1318&lt;&gt;"",IFERROR(INDEX(TArea,MATCH(B1318,TName,0))&amp;"",D1318&amp;""),D1318&amp;""))</f>
        <v/>
      </c>
      <c r="J1318" s="11">
        <f>IF(AND(A1318="",B1318=""),"",IF(B1318&lt;&gt;"",IFERROR(INDEX(TAsset,MATCH(B1318,TName,0))&amp;"",E1318&amp;""),E1318&amp;""))</f>
        <v/>
      </c>
      <c r="K1318" s="28">
        <f>IF(AND(A1318="",B1318="",C1318="",F1318=""),"",IF(A1318="","Add a date",IF(A1318&gt;AsOf,"After as-of date: not counted yet",IF(AND(B1318&lt;&gt;"",COUNTIF(TName,B1318)=0),"Task not on Tasks sheet",""))))</f>
        <v/>
      </c>
    </row>
    <row r="1319">
      <c r="A1319" s="6" t="n"/>
      <c r="B1319" s="10" t="n"/>
      <c r="C1319" s="10" t="n"/>
      <c r="D1319" s="10" t="n"/>
      <c r="E1319" s="10" t="n"/>
      <c r="F1319" s="24" t="n"/>
      <c r="G1319" s="10" t="n"/>
      <c r="H1319" s="10" t="n"/>
      <c r="I1319" s="11">
        <f>IF(AND(A1319="",B1319=""),"",IF(B1319&lt;&gt;"",IFERROR(INDEX(TArea,MATCH(B1319,TName,0))&amp;"",D1319&amp;""),D1319&amp;""))</f>
        <v/>
      </c>
      <c r="J1319" s="11">
        <f>IF(AND(A1319="",B1319=""),"",IF(B1319&lt;&gt;"",IFERROR(INDEX(TAsset,MATCH(B1319,TName,0))&amp;"",E1319&amp;""),E1319&amp;""))</f>
        <v/>
      </c>
      <c r="K1319" s="28">
        <f>IF(AND(A1319="",B1319="",C1319="",F1319=""),"",IF(A1319="","Add a date",IF(A1319&gt;AsOf,"After as-of date: not counted yet",IF(AND(B1319&lt;&gt;"",COUNTIF(TName,B1319)=0),"Task not on Tasks sheet",""))))</f>
        <v/>
      </c>
    </row>
    <row r="1320">
      <c r="A1320" s="6" t="n"/>
      <c r="B1320" s="10" t="n"/>
      <c r="C1320" s="10" t="n"/>
      <c r="D1320" s="10" t="n"/>
      <c r="E1320" s="10" t="n"/>
      <c r="F1320" s="24" t="n"/>
      <c r="G1320" s="10" t="n"/>
      <c r="H1320" s="10" t="n"/>
      <c r="I1320" s="11">
        <f>IF(AND(A1320="",B1320=""),"",IF(B1320&lt;&gt;"",IFERROR(INDEX(TArea,MATCH(B1320,TName,0))&amp;"",D1320&amp;""),D1320&amp;""))</f>
        <v/>
      </c>
      <c r="J1320" s="11">
        <f>IF(AND(A1320="",B1320=""),"",IF(B1320&lt;&gt;"",IFERROR(INDEX(TAsset,MATCH(B1320,TName,0))&amp;"",E1320&amp;""),E1320&amp;""))</f>
        <v/>
      </c>
      <c r="K1320" s="28">
        <f>IF(AND(A1320="",B1320="",C1320="",F1320=""),"",IF(A1320="","Add a date",IF(A1320&gt;AsOf,"After as-of date: not counted yet",IF(AND(B1320&lt;&gt;"",COUNTIF(TName,B1320)=0),"Task not on Tasks sheet",""))))</f>
        <v/>
      </c>
    </row>
    <row r="1321">
      <c r="A1321" s="6" t="n"/>
      <c r="B1321" s="10" t="n"/>
      <c r="C1321" s="10" t="n"/>
      <c r="D1321" s="10" t="n"/>
      <c r="E1321" s="10" t="n"/>
      <c r="F1321" s="24" t="n"/>
      <c r="G1321" s="10" t="n"/>
      <c r="H1321" s="10" t="n"/>
      <c r="I1321" s="11">
        <f>IF(AND(A1321="",B1321=""),"",IF(B1321&lt;&gt;"",IFERROR(INDEX(TArea,MATCH(B1321,TName,0))&amp;"",D1321&amp;""),D1321&amp;""))</f>
        <v/>
      </c>
      <c r="J1321" s="11">
        <f>IF(AND(A1321="",B1321=""),"",IF(B1321&lt;&gt;"",IFERROR(INDEX(TAsset,MATCH(B1321,TName,0))&amp;"",E1321&amp;""),E1321&amp;""))</f>
        <v/>
      </c>
      <c r="K1321" s="28">
        <f>IF(AND(A1321="",B1321="",C1321="",F1321=""),"",IF(A1321="","Add a date",IF(A1321&gt;AsOf,"After as-of date: not counted yet",IF(AND(B1321&lt;&gt;"",COUNTIF(TName,B1321)=0),"Task not on Tasks sheet",""))))</f>
        <v/>
      </c>
    </row>
    <row r="1322">
      <c r="A1322" s="6" t="n"/>
      <c r="B1322" s="10" t="n"/>
      <c r="C1322" s="10" t="n"/>
      <c r="D1322" s="10" t="n"/>
      <c r="E1322" s="10" t="n"/>
      <c r="F1322" s="24" t="n"/>
      <c r="G1322" s="10" t="n"/>
      <c r="H1322" s="10" t="n"/>
      <c r="I1322" s="11">
        <f>IF(AND(A1322="",B1322=""),"",IF(B1322&lt;&gt;"",IFERROR(INDEX(TArea,MATCH(B1322,TName,0))&amp;"",D1322&amp;""),D1322&amp;""))</f>
        <v/>
      </c>
      <c r="J1322" s="11">
        <f>IF(AND(A1322="",B1322=""),"",IF(B1322&lt;&gt;"",IFERROR(INDEX(TAsset,MATCH(B1322,TName,0))&amp;"",E1322&amp;""),E1322&amp;""))</f>
        <v/>
      </c>
      <c r="K1322" s="28">
        <f>IF(AND(A1322="",B1322="",C1322="",F1322=""),"",IF(A1322="","Add a date",IF(A1322&gt;AsOf,"After as-of date: not counted yet",IF(AND(B1322&lt;&gt;"",COUNTIF(TName,B1322)=0),"Task not on Tasks sheet",""))))</f>
        <v/>
      </c>
    </row>
    <row r="1323">
      <c r="A1323" s="6" t="n"/>
      <c r="B1323" s="10" t="n"/>
      <c r="C1323" s="10" t="n"/>
      <c r="D1323" s="10" t="n"/>
      <c r="E1323" s="10" t="n"/>
      <c r="F1323" s="24" t="n"/>
      <c r="G1323" s="10" t="n"/>
      <c r="H1323" s="10" t="n"/>
      <c r="I1323" s="11">
        <f>IF(AND(A1323="",B1323=""),"",IF(B1323&lt;&gt;"",IFERROR(INDEX(TArea,MATCH(B1323,TName,0))&amp;"",D1323&amp;""),D1323&amp;""))</f>
        <v/>
      </c>
      <c r="J1323" s="11">
        <f>IF(AND(A1323="",B1323=""),"",IF(B1323&lt;&gt;"",IFERROR(INDEX(TAsset,MATCH(B1323,TName,0))&amp;"",E1323&amp;""),E1323&amp;""))</f>
        <v/>
      </c>
      <c r="K1323" s="28">
        <f>IF(AND(A1323="",B1323="",C1323="",F1323=""),"",IF(A1323="","Add a date",IF(A1323&gt;AsOf,"After as-of date: not counted yet",IF(AND(B1323&lt;&gt;"",COUNTIF(TName,B1323)=0),"Task not on Tasks sheet",""))))</f>
        <v/>
      </c>
    </row>
    <row r="1324">
      <c r="A1324" s="6" t="n"/>
      <c r="B1324" s="10" t="n"/>
      <c r="C1324" s="10" t="n"/>
      <c r="D1324" s="10" t="n"/>
      <c r="E1324" s="10" t="n"/>
      <c r="F1324" s="24" t="n"/>
      <c r="G1324" s="10" t="n"/>
      <c r="H1324" s="10" t="n"/>
      <c r="I1324" s="11">
        <f>IF(AND(A1324="",B1324=""),"",IF(B1324&lt;&gt;"",IFERROR(INDEX(TArea,MATCH(B1324,TName,0))&amp;"",D1324&amp;""),D1324&amp;""))</f>
        <v/>
      </c>
      <c r="J1324" s="11">
        <f>IF(AND(A1324="",B1324=""),"",IF(B1324&lt;&gt;"",IFERROR(INDEX(TAsset,MATCH(B1324,TName,0))&amp;"",E1324&amp;""),E1324&amp;""))</f>
        <v/>
      </c>
      <c r="K1324" s="28">
        <f>IF(AND(A1324="",B1324="",C1324="",F1324=""),"",IF(A1324="","Add a date",IF(A1324&gt;AsOf,"After as-of date: not counted yet",IF(AND(B1324&lt;&gt;"",COUNTIF(TName,B1324)=0),"Task not on Tasks sheet",""))))</f>
        <v/>
      </c>
    </row>
    <row r="1325">
      <c r="A1325" s="6" t="n"/>
      <c r="B1325" s="10" t="n"/>
      <c r="C1325" s="10" t="n"/>
      <c r="D1325" s="10" t="n"/>
      <c r="E1325" s="10" t="n"/>
      <c r="F1325" s="24" t="n"/>
      <c r="G1325" s="10" t="n"/>
      <c r="H1325" s="10" t="n"/>
      <c r="I1325" s="11">
        <f>IF(AND(A1325="",B1325=""),"",IF(B1325&lt;&gt;"",IFERROR(INDEX(TArea,MATCH(B1325,TName,0))&amp;"",D1325&amp;""),D1325&amp;""))</f>
        <v/>
      </c>
      <c r="J1325" s="11">
        <f>IF(AND(A1325="",B1325=""),"",IF(B1325&lt;&gt;"",IFERROR(INDEX(TAsset,MATCH(B1325,TName,0))&amp;"",E1325&amp;""),E1325&amp;""))</f>
        <v/>
      </c>
      <c r="K1325" s="28">
        <f>IF(AND(A1325="",B1325="",C1325="",F1325=""),"",IF(A1325="","Add a date",IF(A1325&gt;AsOf,"After as-of date: not counted yet",IF(AND(B1325&lt;&gt;"",COUNTIF(TName,B1325)=0),"Task not on Tasks sheet",""))))</f>
        <v/>
      </c>
    </row>
    <row r="1326">
      <c r="A1326" s="6" t="n"/>
      <c r="B1326" s="10" t="n"/>
      <c r="C1326" s="10" t="n"/>
      <c r="D1326" s="10" t="n"/>
      <c r="E1326" s="10" t="n"/>
      <c r="F1326" s="24" t="n"/>
      <c r="G1326" s="10" t="n"/>
      <c r="H1326" s="10" t="n"/>
      <c r="I1326" s="11">
        <f>IF(AND(A1326="",B1326=""),"",IF(B1326&lt;&gt;"",IFERROR(INDEX(TArea,MATCH(B1326,TName,0))&amp;"",D1326&amp;""),D1326&amp;""))</f>
        <v/>
      </c>
      <c r="J1326" s="11">
        <f>IF(AND(A1326="",B1326=""),"",IF(B1326&lt;&gt;"",IFERROR(INDEX(TAsset,MATCH(B1326,TName,0))&amp;"",E1326&amp;""),E1326&amp;""))</f>
        <v/>
      </c>
      <c r="K1326" s="28">
        <f>IF(AND(A1326="",B1326="",C1326="",F1326=""),"",IF(A1326="","Add a date",IF(A1326&gt;AsOf,"After as-of date: not counted yet",IF(AND(B1326&lt;&gt;"",COUNTIF(TName,B1326)=0),"Task not on Tasks sheet",""))))</f>
        <v/>
      </c>
    </row>
    <row r="1327">
      <c r="A1327" s="6" t="n"/>
      <c r="B1327" s="10" t="n"/>
      <c r="C1327" s="10" t="n"/>
      <c r="D1327" s="10" t="n"/>
      <c r="E1327" s="10" t="n"/>
      <c r="F1327" s="24" t="n"/>
      <c r="G1327" s="10" t="n"/>
      <c r="H1327" s="10" t="n"/>
      <c r="I1327" s="11">
        <f>IF(AND(A1327="",B1327=""),"",IF(B1327&lt;&gt;"",IFERROR(INDEX(TArea,MATCH(B1327,TName,0))&amp;"",D1327&amp;""),D1327&amp;""))</f>
        <v/>
      </c>
      <c r="J1327" s="11">
        <f>IF(AND(A1327="",B1327=""),"",IF(B1327&lt;&gt;"",IFERROR(INDEX(TAsset,MATCH(B1327,TName,0))&amp;"",E1327&amp;""),E1327&amp;""))</f>
        <v/>
      </c>
      <c r="K1327" s="28">
        <f>IF(AND(A1327="",B1327="",C1327="",F1327=""),"",IF(A1327="","Add a date",IF(A1327&gt;AsOf,"After as-of date: not counted yet",IF(AND(B1327&lt;&gt;"",COUNTIF(TName,B1327)=0),"Task not on Tasks sheet",""))))</f>
        <v/>
      </c>
    </row>
    <row r="1328">
      <c r="A1328" s="6" t="n"/>
      <c r="B1328" s="10" t="n"/>
      <c r="C1328" s="10" t="n"/>
      <c r="D1328" s="10" t="n"/>
      <c r="E1328" s="10" t="n"/>
      <c r="F1328" s="24" t="n"/>
      <c r="G1328" s="10" t="n"/>
      <c r="H1328" s="10" t="n"/>
      <c r="I1328" s="11">
        <f>IF(AND(A1328="",B1328=""),"",IF(B1328&lt;&gt;"",IFERROR(INDEX(TArea,MATCH(B1328,TName,0))&amp;"",D1328&amp;""),D1328&amp;""))</f>
        <v/>
      </c>
      <c r="J1328" s="11">
        <f>IF(AND(A1328="",B1328=""),"",IF(B1328&lt;&gt;"",IFERROR(INDEX(TAsset,MATCH(B1328,TName,0))&amp;"",E1328&amp;""),E1328&amp;""))</f>
        <v/>
      </c>
      <c r="K1328" s="28">
        <f>IF(AND(A1328="",B1328="",C1328="",F1328=""),"",IF(A1328="","Add a date",IF(A1328&gt;AsOf,"After as-of date: not counted yet",IF(AND(B1328&lt;&gt;"",COUNTIF(TName,B1328)=0),"Task not on Tasks sheet",""))))</f>
        <v/>
      </c>
    </row>
    <row r="1329">
      <c r="A1329" s="6" t="n"/>
      <c r="B1329" s="10" t="n"/>
      <c r="C1329" s="10" t="n"/>
      <c r="D1329" s="10" t="n"/>
      <c r="E1329" s="10" t="n"/>
      <c r="F1329" s="24" t="n"/>
      <c r="G1329" s="10" t="n"/>
      <c r="H1329" s="10" t="n"/>
      <c r="I1329" s="11">
        <f>IF(AND(A1329="",B1329=""),"",IF(B1329&lt;&gt;"",IFERROR(INDEX(TArea,MATCH(B1329,TName,0))&amp;"",D1329&amp;""),D1329&amp;""))</f>
        <v/>
      </c>
      <c r="J1329" s="11">
        <f>IF(AND(A1329="",B1329=""),"",IF(B1329&lt;&gt;"",IFERROR(INDEX(TAsset,MATCH(B1329,TName,0))&amp;"",E1329&amp;""),E1329&amp;""))</f>
        <v/>
      </c>
      <c r="K1329" s="28">
        <f>IF(AND(A1329="",B1329="",C1329="",F1329=""),"",IF(A1329="","Add a date",IF(A1329&gt;AsOf,"After as-of date: not counted yet",IF(AND(B1329&lt;&gt;"",COUNTIF(TName,B1329)=0),"Task not on Tasks sheet",""))))</f>
        <v/>
      </c>
    </row>
    <row r="1330">
      <c r="A1330" s="6" t="n"/>
      <c r="B1330" s="10" t="n"/>
      <c r="C1330" s="10" t="n"/>
      <c r="D1330" s="10" t="n"/>
      <c r="E1330" s="10" t="n"/>
      <c r="F1330" s="24" t="n"/>
      <c r="G1330" s="10" t="n"/>
      <c r="H1330" s="10" t="n"/>
      <c r="I1330" s="11">
        <f>IF(AND(A1330="",B1330=""),"",IF(B1330&lt;&gt;"",IFERROR(INDEX(TArea,MATCH(B1330,TName,0))&amp;"",D1330&amp;""),D1330&amp;""))</f>
        <v/>
      </c>
      <c r="J1330" s="11">
        <f>IF(AND(A1330="",B1330=""),"",IF(B1330&lt;&gt;"",IFERROR(INDEX(TAsset,MATCH(B1330,TName,0))&amp;"",E1330&amp;""),E1330&amp;""))</f>
        <v/>
      </c>
      <c r="K1330" s="28">
        <f>IF(AND(A1330="",B1330="",C1330="",F1330=""),"",IF(A1330="","Add a date",IF(A1330&gt;AsOf,"After as-of date: not counted yet",IF(AND(B1330&lt;&gt;"",COUNTIF(TName,B1330)=0),"Task not on Tasks sheet",""))))</f>
        <v/>
      </c>
    </row>
    <row r="1331">
      <c r="A1331" s="6" t="n"/>
      <c r="B1331" s="10" t="n"/>
      <c r="C1331" s="10" t="n"/>
      <c r="D1331" s="10" t="n"/>
      <c r="E1331" s="10" t="n"/>
      <c r="F1331" s="24" t="n"/>
      <c r="G1331" s="10" t="n"/>
      <c r="H1331" s="10" t="n"/>
      <c r="I1331" s="11">
        <f>IF(AND(A1331="",B1331=""),"",IF(B1331&lt;&gt;"",IFERROR(INDEX(TArea,MATCH(B1331,TName,0))&amp;"",D1331&amp;""),D1331&amp;""))</f>
        <v/>
      </c>
      <c r="J1331" s="11">
        <f>IF(AND(A1331="",B1331=""),"",IF(B1331&lt;&gt;"",IFERROR(INDEX(TAsset,MATCH(B1331,TName,0))&amp;"",E1331&amp;""),E1331&amp;""))</f>
        <v/>
      </c>
      <c r="K1331" s="28">
        <f>IF(AND(A1331="",B1331="",C1331="",F1331=""),"",IF(A1331="","Add a date",IF(A1331&gt;AsOf,"After as-of date: not counted yet",IF(AND(B1331&lt;&gt;"",COUNTIF(TName,B1331)=0),"Task not on Tasks sheet",""))))</f>
        <v/>
      </c>
    </row>
    <row r="1332">
      <c r="A1332" s="6" t="n"/>
      <c r="B1332" s="10" t="n"/>
      <c r="C1332" s="10" t="n"/>
      <c r="D1332" s="10" t="n"/>
      <c r="E1332" s="10" t="n"/>
      <c r="F1332" s="24" t="n"/>
      <c r="G1332" s="10" t="n"/>
      <c r="H1332" s="10" t="n"/>
      <c r="I1332" s="11">
        <f>IF(AND(A1332="",B1332=""),"",IF(B1332&lt;&gt;"",IFERROR(INDEX(TArea,MATCH(B1332,TName,0))&amp;"",D1332&amp;""),D1332&amp;""))</f>
        <v/>
      </c>
      <c r="J1332" s="11">
        <f>IF(AND(A1332="",B1332=""),"",IF(B1332&lt;&gt;"",IFERROR(INDEX(TAsset,MATCH(B1332,TName,0))&amp;"",E1332&amp;""),E1332&amp;""))</f>
        <v/>
      </c>
      <c r="K1332" s="28">
        <f>IF(AND(A1332="",B1332="",C1332="",F1332=""),"",IF(A1332="","Add a date",IF(A1332&gt;AsOf,"After as-of date: not counted yet",IF(AND(B1332&lt;&gt;"",COUNTIF(TName,B1332)=0),"Task not on Tasks sheet",""))))</f>
        <v/>
      </c>
    </row>
    <row r="1333">
      <c r="A1333" s="6" t="n"/>
      <c r="B1333" s="10" t="n"/>
      <c r="C1333" s="10" t="n"/>
      <c r="D1333" s="10" t="n"/>
      <c r="E1333" s="10" t="n"/>
      <c r="F1333" s="24" t="n"/>
      <c r="G1333" s="10" t="n"/>
      <c r="H1333" s="10" t="n"/>
      <c r="I1333" s="11">
        <f>IF(AND(A1333="",B1333=""),"",IF(B1333&lt;&gt;"",IFERROR(INDEX(TArea,MATCH(B1333,TName,0))&amp;"",D1333&amp;""),D1333&amp;""))</f>
        <v/>
      </c>
      <c r="J1333" s="11">
        <f>IF(AND(A1333="",B1333=""),"",IF(B1333&lt;&gt;"",IFERROR(INDEX(TAsset,MATCH(B1333,TName,0))&amp;"",E1333&amp;""),E1333&amp;""))</f>
        <v/>
      </c>
      <c r="K1333" s="28">
        <f>IF(AND(A1333="",B1333="",C1333="",F1333=""),"",IF(A1333="","Add a date",IF(A1333&gt;AsOf,"After as-of date: not counted yet",IF(AND(B1333&lt;&gt;"",COUNTIF(TName,B1333)=0),"Task not on Tasks sheet",""))))</f>
        <v/>
      </c>
    </row>
    <row r="1334">
      <c r="A1334" s="6" t="n"/>
      <c r="B1334" s="10" t="n"/>
      <c r="C1334" s="10" t="n"/>
      <c r="D1334" s="10" t="n"/>
      <c r="E1334" s="10" t="n"/>
      <c r="F1334" s="24" t="n"/>
      <c r="G1334" s="10" t="n"/>
      <c r="H1334" s="10" t="n"/>
      <c r="I1334" s="11">
        <f>IF(AND(A1334="",B1334=""),"",IF(B1334&lt;&gt;"",IFERROR(INDEX(TArea,MATCH(B1334,TName,0))&amp;"",D1334&amp;""),D1334&amp;""))</f>
        <v/>
      </c>
      <c r="J1334" s="11">
        <f>IF(AND(A1334="",B1334=""),"",IF(B1334&lt;&gt;"",IFERROR(INDEX(TAsset,MATCH(B1334,TName,0))&amp;"",E1334&amp;""),E1334&amp;""))</f>
        <v/>
      </c>
      <c r="K1334" s="28">
        <f>IF(AND(A1334="",B1334="",C1334="",F1334=""),"",IF(A1334="","Add a date",IF(A1334&gt;AsOf,"After as-of date: not counted yet",IF(AND(B1334&lt;&gt;"",COUNTIF(TName,B1334)=0),"Task not on Tasks sheet",""))))</f>
        <v/>
      </c>
    </row>
    <row r="1335">
      <c r="A1335" s="6" t="n"/>
      <c r="B1335" s="10" t="n"/>
      <c r="C1335" s="10" t="n"/>
      <c r="D1335" s="10" t="n"/>
      <c r="E1335" s="10" t="n"/>
      <c r="F1335" s="24" t="n"/>
      <c r="G1335" s="10" t="n"/>
      <c r="H1335" s="10" t="n"/>
      <c r="I1335" s="11">
        <f>IF(AND(A1335="",B1335=""),"",IF(B1335&lt;&gt;"",IFERROR(INDEX(TArea,MATCH(B1335,TName,0))&amp;"",D1335&amp;""),D1335&amp;""))</f>
        <v/>
      </c>
      <c r="J1335" s="11">
        <f>IF(AND(A1335="",B1335=""),"",IF(B1335&lt;&gt;"",IFERROR(INDEX(TAsset,MATCH(B1335,TName,0))&amp;"",E1335&amp;""),E1335&amp;""))</f>
        <v/>
      </c>
      <c r="K1335" s="28">
        <f>IF(AND(A1335="",B1335="",C1335="",F1335=""),"",IF(A1335="","Add a date",IF(A1335&gt;AsOf,"After as-of date: not counted yet",IF(AND(B1335&lt;&gt;"",COUNTIF(TName,B1335)=0),"Task not on Tasks sheet",""))))</f>
        <v/>
      </c>
    </row>
    <row r="1336">
      <c r="A1336" s="6" t="n"/>
      <c r="B1336" s="10" t="n"/>
      <c r="C1336" s="10" t="n"/>
      <c r="D1336" s="10" t="n"/>
      <c r="E1336" s="10" t="n"/>
      <c r="F1336" s="24" t="n"/>
      <c r="G1336" s="10" t="n"/>
      <c r="H1336" s="10" t="n"/>
      <c r="I1336" s="11">
        <f>IF(AND(A1336="",B1336=""),"",IF(B1336&lt;&gt;"",IFERROR(INDEX(TArea,MATCH(B1336,TName,0))&amp;"",D1336&amp;""),D1336&amp;""))</f>
        <v/>
      </c>
      <c r="J1336" s="11">
        <f>IF(AND(A1336="",B1336=""),"",IF(B1336&lt;&gt;"",IFERROR(INDEX(TAsset,MATCH(B1336,TName,0))&amp;"",E1336&amp;""),E1336&amp;""))</f>
        <v/>
      </c>
      <c r="K1336" s="28">
        <f>IF(AND(A1336="",B1336="",C1336="",F1336=""),"",IF(A1336="","Add a date",IF(A1336&gt;AsOf,"After as-of date: not counted yet",IF(AND(B1336&lt;&gt;"",COUNTIF(TName,B1336)=0),"Task not on Tasks sheet",""))))</f>
        <v/>
      </c>
    </row>
    <row r="1337">
      <c r="A1337" s="6" t="n"/>
      <c r="B1337" s="10" t="n"/>
      <c r="C1337" s="10" t="n"/>
      <c r="D1337" s="10" t="n"/>
      <c r="E1337" s="10" t="n"/>
      <c r="F1337" s="24" t="n"/>
      <c r="G1337" s="10" t="n"/>
      <c r="H1337" s="10" t="n"/>
      <c r="I1337" s="11">
        <f>IF(AND(A1337="",B1337=""),"",IF(B1337&lt;&gt;"",IFERROR(INDEX(TArea,MATCH(B1337,TName,0))&amp;"",D1337&amp;""),D1337&amp;""))</f>
        <v/>
      </c>
      <c r="J1337" s="11">
        <f>IF(AND(A1337="",B1337=""),"",IF(B1337&lt;&gt;"",IFERROR(INDEX(TAsset,MATCH(B1337,TName,0))&amp;"",E1337&amp;""),E1337&amp;""))</f>
        <v/>
      </c>
      <c r="K1337" s="28">
        <f>IF(AND(A1337="",B1337="",C1337="",F1337=""),"",IF(A1337="","Add a date",IF(A1337&gt;AsOf,"After as-of date: not counted yet",IF(AND(B1337&lt;&gt;"",COUNTIF(TName,B1337)=0),"Task not on Tasks sheet",""))))</f>
        <v/>
      </c>
    </row>
    <row r="1338">
      <c r="A1338" s="6" t="n"/>
      <c r="B1338" s="10" t="n"/>
      <c r="C1338" s="10" t="n"/>
      <c r="D1338" s="10" t="n"/>
      <c r="E1338" s="10" t="n"/>
      <c r="F1338" s="24" t="n"/>
      <c r="G1338" s="10" t="n"/>
      <c r="H1338" s="10" t="n"/>
      <c r="I1338" s="11">
        <f>IF(AND(A1338="",B1338=""),"",IF(B1338&lt;&gt;"",IFERROR(INDEX(TArea,MATCH(B1338,TName,0))&amp;"",D1338&amp;""),D1338&amp;""))</f>
        <v/>
      </c>
      <c r="J1338" s="11">
        <f>IF(AND(A1338="",B1338=""),"",IF(B1338&lt;&gt;"",IFERROR(INDEX(TAsset,MATCH(B1338,TName,0))&amp;"",E1338&amp;""),E1338&amp;""))</f>
        <v/>
      </c>
      <c r="K1338" s="28">
        <f>IF(AND(A1338="",B1338="",C1338="",F1338=""),"",IF(A1338="","Add a date",IF(A1338&gt;AsOf,"After as-of date: not counted yet",IF(AND(B1338&lt;&gt;"",COUNTIF(TName,B1338)=0),"Task not on Tasks sheet",""))))</f>
        <v/>
      </c>
    </row>
    <row r="1339">
      <c r="A1339" s="6" t="n"/>
      <c r="B1339" s="10" t="n"/>
      <c r="C1339" s="10" t="n"/>
      <c r="D1339" s="10" t="n"/>
      <c r="E1339" s="10" t="n"/>
      <c r="F1339" s="24" t="n"/>
      <c r="G1339" s="10" t="n"/>
      <c r="H1339" s="10" t="n"/>
      <c r="I1339" s="11">
        <f>IF(AND(A1339="",B1339=""),"",IF(B1339&lt;&gt;"",IFERROR(INDEX(TArea,MATCH(B1339,TName,0))&amp;"",D1339&amp;""),D1339&amp;""))</f>
        <v/>
      </c>
      <c r="J1339" s="11">
        <f>IF(AND(A1339="",B1339=""),"",IF(B1339&lt;&gt;"",IFERROR(INDEX(TAsset,MATCH(B1339,TName,0))&amp;"",E1339&amp;""),E1339&amp;""))</f>
        <v/>
      </c>
      <c r="K1339" s="28">
        <f>IF(AND(A1339="",B1339="",C1339="",F1339=""),"",IF(A1339="","Add a date",IF(A1339&gt;AsOf,"After as-of date: not counted yet",IF(AND(B1339&lt;&gt;"",COUNTIF(TName,B1339)=0),"Task not on Tasks sheet",""))))</f>
        <v/>
      </c>
    </row>
    <row r="1340">
      <c r="A1340" s="6" t="n"/>
      <c r="B1340" s="10" t="n"/>
      <c r="C1340" s="10" t="n"/>
      <c r="D1340" s="10" t="n"/>
      <c r="E1340" s="10" t="n"/>
      <c r="F1340" s="24" t="n"/>
      <c r="G1340" s="10" t="n"/>
      <c r="H1340" s="10" t="n"/>
      <c r="I1340" s="11">
        <f>IF(AND(A1340="",B1340=""),"",IF(B1340&lt;&gt;"",IFERROR(INDEX(TArea,MATCH(B1340,TName,0))&amp;"",D1340&amp;""),D1340&amp;""))</f>
        <v/>
      </c>
      <c r="J1340" s="11">
        <f>IF(AND(A1340="",B1340=""),"",IF(B1340&lt;&gt;"",IFERROR(INDEX(TAsset,MATCH(B1340,TName,0))&amp;"",E1340&amp;""),E1340&amp;""))</f>
        <v/>
      </c>
      <c r="K1340" s="28">
        <f>IF(AND(A1340="",B1340="",C1340="",F1340=""),"",IF(A1340="","Add a date",IF(A1340&gt;AsOf,"After as-of date: not counted yet",IF(AND(B1340&lt;&gt;"",COUNTIF(TName,B1340)=0),"Task not on Tasks sheet",""))))</f>
        <v/>
      </c>
    </row>
    <row r="1341">
      <c r="A1341" s="6" t="n"/>
      <c r="B1341" s="10" t="n"/>
      <c r="C1341" s="10" t="n"/>
      <c r="D1341" s="10" t="n"/>
      <c r="E1341" s="10" t="n"/>
      <c r="F1341" s="24" t="n"/>
      <c r="G1341" s="10" t="n"/>
      <c r="H1341" s="10" t="n"/>
      <c r="I1341" s="11">
        <f>IF(AND(A1341="",B1341=""),"",IF(B1341&lt;&gt;"",IFERROR(INDEX(TArea,MATCH(B1341,TName,0))&amp;"",D1341&amp;""),D1341&amp;""))</f>
        <v/>
      </c>
      <c r="J1341" s="11">
        <f>IF(AND(A1341="",B1341=""),"",IF(B1341&lt;&gt;"",IFERROR(INDEX(TAsset,MATCH(B1341,TName,0))&amp;"",E1341&amp;""),E1341&amp;""))</f>
        <v/>
      </c>
      <c r="K1341" s="28">
        <f>IF(AND(A1341="",B1341="",C1341="",F1341=""),"",IF(A1341="","Add a date",IF(A1341&gt;AsOf,"After as-of date: not counted yet",IF(AND(B1341&lt;&gt;"",COUNTIF(TName,B1341)=0),"Task not on Tasks sheet",""))))</f>
        <v/>
      </c>
    </row>
    <row r="1342">
      <c r="A1342" s="6" t="n"/>
      <c r="B1342" s="10" t="n"/>
      <c r="C1342" s="10" t="n"/>
      <c r="D1342" s="10" t="n"/>
      <c r="E1342" s="10" t="n"/>
      <c r="F1342" s="24" t="n"/>
      <c r="G1342" s="10" t="n"/>
      <c r="H1342" s="10" t="n"/>
      <c r="I1342" s="11">
        <f>IF(AND(A1342="",B1342=""),"",IF(B1342&lt;&gt;"",IFERROR(INDEX(TArea,MATCH(B1342,TName,0))&amp;"",D1342&amp;""),D1342&amp;""))</f>
        <v/>
      </c>
      <c r="J1342" s="11">
        <f>IF(AND(A1342="",B1342=""),"",IF(B1342&lt;&gt;"",IFERROR(INDEX(TAsset,MATCH(B1342,TName,0))&amp;"",E1342&amp;""),E1342&amp;""))</f>
        <v/>
      </c>
      <c r="K1342" s="28">
        <f>IF(AND(A1342="",B1342="",C1342="",F1342=""),"",IF(A1342="","Add a date",IF(A1342&gt;AsOf,"After as-of date: not counted yet",IF(AND(B1342&lt;&gt;"",COUNTIF(TName,B1342)=0),"Task not on Tasks sheet",""))))</f>
        <v/>
      </c>
    </row>
    <row r="1343">
      <c r="A1343" s="6" t="n"/>
      <c r="B1343" s="10" t="n"/>
      <c r="C1343" s="10" t="n"/>
      <c r="D1343" s="10" t="n"/>
      <c r="E1343" s="10" t="n"/>
      <c r="F1343" s="24" t="n"/>
      <c r="G1343" s="10" t="n"/>
      <c r="H1343" s="10" t="n"/>
      <c r="I1343" s="11">
        <f>IF(AND(A1343="",B1343=""),"",IF(B1343&lt;&gt;"",IFERROR(INDEX(TArea,MATCH(B1343,TName,0))&amp;"",D1343&amp;""),D1343&amp;""))</f>
        <v/>
      </c>
      <c r="J1343" s="11">
        <f>IF(AND(A1343="",B1343=""),"",IF(B1343&lt;&gt;"",IFERROR(INDEX(TAsset,MATCH(B1343,TName,0))&amp;"",E1343&amp;""),E1343&amp;""))</f>
        <v/>
      </c>
      <c r="K1343" s="28">
        <f>IF(AND(A1343="",B1343="",C1343="",F1343=""),"",IF(A1343="","Add a date",IF(A1343&gt;AsOf,"After as-of date: not counted yet",IF(AND(B1343&lt;&gt;"",COUNTIF(TName,B1343)=0),"Task not on Tasks sheet",""))))</f>
        <v/>
      </c>
    </row>
    <row r="1344">
      <c r="A1344" s="6" t="n"/>
      <c r="B1344" s="10" t="n"/>
      <c r="C1344" s="10" t="n"/>
      <c r="D1344" s="10" t="n"/>
      <c r="E1344" s="10" t="n"/>
      <c r="F1344" s="24" t="n"/>
      <c r="G1344" s="10" t="n"/>
      <c r="H1344" s="10" t="n"/>
      <c r="I1344" s="11">
        <f>IF(AND(A1344="",B1344=""),"",IF(B1344&lt;&gt;"",IFERROR(INDEX(TArea,MATCH(B1344,TName,0))&amp;"",D1344&amp;""),D1344&amp;""))</f>
        <v/>
      </c>
      <c r="J1344" s="11">
        <f>IF(AND(A1344="",B1344=""),"",IF(B1344&lt;&gt;"",IFERROR(INDEX(TAsset,MATCH(B1344,TName,0))&amp;"",E1344&amp;""),E1344&amp;""))</f>
        <v/>
      </c>
      <c r="K1344" s="28">
        <f>IF(AND(A1344="",B1344="",C1344="",F1344=""),"",IF(A1344="","Add a date",IF(A1344&gt;AsOf,"After as-of date: not counted yet",IF(AND(B1344&lt;&gt;"",COUNTIF(TName,B1344)=0),"Task not on Tasks sheet",""))))</f>
        <v/>
      </c>
    </row>
    <row r="1345">
      <c r="A1345" s="6" t="n"/>
      <c r="B1345" s="10" t="n"/>
      <c r="C1345" s="10" t="n"/>
      <c r="D1345" s="10" t="n"/>
      <c r="E1345" s="10" t="n"/>
      <c r="F1345" s="24" t="n"/>
      <c r="G1345" s="10" t="n"/>
      <c r="H1345" s="10" t="n"/>
      <c r="I1345" s="11">
        <f>IF(AND(A1345="",B1345=""),"",IF(B1345&lt;&gt;"",IFERROR(INDEX(TArea,MATCH(B1345,TName,0))&amp;"",D1345&amp;""),D1345&amp;""))</f>
        <v/>
      </c>
      <c r="J1345" s="11">
        <f>IF(AND(A1345="",B1345=""),"",IF(B1345&lt;&gt;"",IFERROR(INDEX(TAsset,MATCH(B1345,TName,0))&amp;"",E1345&amp;""),E1345&amp;""))</f>
        <v/>
      </c>
      <c r="K1345" s="28">
        <f>IF(AND(A1345="",B1345="",C1345="",F1345=""),"",IF(A1345="","Add a date",IF(A1345&gt;AsOf,"After as-of date: not counted yet",IF(AND(B1345&lt;&gt;"",COUNTIF(TName,B1345)=0),"Task not on Tasks sheet",""))))</f>
        <v/>
      </c>
    </row>
    <row r="1346">
      <c r="A1346" s="6" t="n"/>
      <c r="B1346" s="10" t="n"/>
      <c r="C1346" s="10" t="n"/>
      <c r="D1346" s="10" t="n"/>
      <c r="E1346" s="10" t="n"/>
      <c r="F1346" s="24" t="n"/>
      <c r="G1346" s="10" t="n"/>
      <c r="H1346" s="10" t="n"/>
      <c r="I1346" s="11">
        <f>IF(AND(A1346="",B1346=""),"",IF(B1346&lt;&gt;"",IFERROR(INDEX(TArea,MATCH(B1346,TName,0))&amp;"",D1346&amp;""),D1346&amp;""))</f>
        <v/>
      </c>
      <c r="J1346" s="11">
        <f>IF(AND(A1346="",B1346=""),"",IF(B1346&lt;&gt;"",IFERROR(INDEX(TAsset,MATCH(B1346,TName,0))&amp;"",E1346&amp;""),E1346&amp;""))</f>
        <v/>
      </c>
      <c r="K1346" s="28">
        <f>IF(AND(A1346="",B1346="",C1346="",F1346=""),"",IF(A1346="","Add a date",IF(A1346&gt;AsOf,"After as-of date: not counted yet",IF(AND(B1346&lt;&gt;"",COUNTIF(TName,B1346)=0),"Task not on Tasks sheet",""))))</f>
        <v/>
      </c>
    </row>
    <row r="1347">
      <c r="A1347" s="6" t="n"/>
      <c r="B1347" s="10" t="n"/>
      <c r="C1347" s="10" t="n"/>
      <c r="D1347" s="10" t="n"/>
      <c r="E1347" s="10" t="n"/>
      <c r="F1347" s="24" t="n"/>
      <c r="G1347" s="10" t="n"/>
      <c r="H1347" s="10" t="n"/>
      <c r="I1347" s="11">
        <f>IF(AND(A1347="",B1347=""),"",IF(B1347&lt;&gt;"",IFERROR(INDEX(TArea,MATCH(B1347,TName,0))&amp;"",D1347&amp;""),D1347&amp;""))</f>
        <v/>
      </c>
      <c r="J1347" s="11">
        <f>IF(AND(A1347="",B1347=""),"",IF(B1347&lt;&gt;"",IFERROR(INDEX(TAsset,MATCH(B1347,TName,0))&amp;"",E1347&amp;""),E1347&amp;""))</f>
        <v/>
      </c>
      <c r="K1347" s="28">
        <f>IF(AND(A1347="",B1347="",C1347="",F1347=""),"",IF(A1347="","Add a date",IF(A1347&gt;AsOf,"After as-of date: not counted yet",IF(AND(B1347&lt;&gt;"",COUNTIF(TName,B1347)=0),"Task not on Tasks sheet",""))))</f>
        <v/>
      </c>
    </row>
    <row r="1348">
      <c r="A1348" s="6" t="n"/>
      <c r="B1348" s="10" t="n"/>
      <c r="C1348" s="10" t="n"/>
      <c r="D1348" s="10" t="n"/>
      <c r="E1348" s="10" t="n"/>
      <c r="F1348" s="24" t="n"/>
      <c r="G1348" s="10" t="n"/>
      <c r="H1348" s="10" t="n"/>
      <c r="I1348" s="11">
        <f>IF(AND(A1348="",B1348=""),"",IF(B1348&lt;&gt;"",IFERROR(INDEX(TArea,MATCH(B1348,TName,0))&amp;"",D1348&amp;""),D1348&amp;""))</f>
        <v/>
      </c>
      <c r="J1348" s="11">
        <f>IF(AND(A1348="",B1348=""),"",IF(B1348&lt;&gt;"",IFERROR(INDEX(TAsset,MATCH(B1348,TName,0))&amp;"",E1348&amp;""),E1348&amp;""))</f>
        <v/>
      </c>
      <c r="K1348" s="28">
        <f>IF(AND(A1348="",B1348="",C1348="",F1348=""),"",IF(A1348="","Add a date",IF(A1348&gt;AsOf,"After as-of date: not counted yet",IF(AND(B1348&lt;&gt;"",COUNTIF(TName,B1348)=0),"Task not on Tasks sheet",""))))</f>
        <v/>
      </c>
    </row>
    <row r="1349">
      <c r="A1349" s="6" t="n"/>
      <c r="B1349" s="10" t="n"/>
      <c r="C1349" s="10" t="n"/>
      <c r="D1349" s="10" t="n"/>
      <c r="E1349" s="10" t="n"/>
      <c r="F1349" s="24" t="n"/>
      <c r="G1349" s="10" t="n"/>
      <c r="H1349" s="10" t="n"/>
      <c r="I1349" s="11">
        <f>IF(AND(A1349="",B1349=""),"",IF(B1349&lt;&gt;"",IFERROR(INDEX(TArea,MATCH(B1349,TName,0))&amp;"",D1349&amp;""),D1349&amp;""))</f>
        <v/>
      </c>
      <c r="J1349" s="11">
        <f>IF(AND(A1349="",B1349=""),"",IF(B1349&lt;&gt;"",IFERROR(INDEX(TAsset,MATCH(B1349,TName,0))&amp;"",E1349&amp;""),E1349&amp;""))</f>
        <v/>
      </c>
      <c r="K1349" s="28">
        <f>IF(AND(A1349="",B1349="",C1349="",F1349=""),"",IF(A1349="","Add a date",IF(A1349&gt;AsOf,"After as-of date: not counted yet",IF(AND(B1349&lt;&gt;"",COUNTIF(TName,B1349)=0),"Task not on Tasks sheet",""))))</f>
        <v/>
      </c>
    </row>
    <row r="1350">
      <c r="A1350" s="6" t="n"/>
      <c r="B1350" s="10" t="n"/>
      <c r="C1350" s="10" t="n"/>
      <c r="D1350" s="10" t="n"/>
      <c r="E1350" s="10" t="n"/>
      <c r="F1350" s="24" t="n"/>
      <c r="G1350" s="10" t="n"/>
      <c r="H1350" s="10" t="n"/>
      <c r="I1350" s="11">
        <f>IF(AND(A1350="",B1350=""),"",IF(B1350&lt;&gt;"",IFERROR(INDEX(TArea,MATCH(B1350,TName,0))&amp;"",D1350&amp;""),D1350&amp;""))</f>
        <v/>
      </c>
      <c r="J1350" s="11">
        <f>IF(AND(A1350="",B1350=""),"",IF(B1350&lt;&gt;"",IFERROR(INDEX(TAsset,MATCH(B1350,TName,0))&amp;"",E1350&amp;""),E1350&amp;""))</f>
        <v/>
      </c>
      <c r="K1350" s="28">
        <f>IF(AND(A1350="",B1350="",C1350="",F1350=""),"",IF(A1350="","Add a date",IF(A1350&gt;AsOf,"After as-of date: not counted yet",IF(AND(B1350&lt;&gt;"",COUNTIF(TName,B1350)=0),"Task not on Tasks sheet",""))))</f>
        <v/>
      </c>
    </row>
    <row r="1351">
      <c r="A1351" s="6" t="n"/>
      <c r="B1351" s="10" t="n"/>
      <c r="C1351" s="10" t="n"/>
      <c r="D1351" s="10" t="n"/>
      <c r="E1351" s="10" t="n"/>
      <c r="F1351" s="24" t="n"/>
      <c r="G1351" s="10" t="n"/>
      <c r="H1351" s="10" t="n"/>
      <c r="I1351" s="11">
        <f>IF(AND(A1351="",B1351=""),"",IF(B1351&lt;&gt;"",IFERROR(INDEX(TArea,MATCH(B1351,TName,0))&amp;"",D1351&amp;""),D1351&amp;""))</f>
        <v/>
      </c>
      <c r="J1351" s="11">
        <f>IF(AND(A1351="",B1351=""),"",IF(B1351&lt;&gt;"",IFERROR(INDEX(TAsset,MATCH(B1351,TName,0))&amp;"",E1351&amp;""),E1351&amp;""))</f>
        <v/>
      </c>
      <c r="K1351" s="28">
        <f>IF(AND(A1351="",B1351="",C1351="",F1351=""),"",IF(A1351="","Add a date",IF(A1351&gt;AsOf,"After as-of date: not counted yet",IF(AND(B1351&lt;&gt;"",COUNTIF(TName,B1351)=0),"Task not on Tasks sheet",""))))</f>
        <v/>
      </c>
    </row>
    <row r="1352">
      <c r="A1352" s="6" t="n"/>
      <c r="B1352" s="10" t="n"/>
      <c r="C1352" s="10" t="n"/>
      <c r="D1352" s="10" t="n"/>
      <c r="E1352" s="10" t="n"/>
      <c r="F1352" s="24" t="n"/>
      <c r="G1352" s="10" t="n"/>
      <c r="H1352" s="10" t="n"/>
      <c r="I1352" s="11">
        <f>IF(AND(A1352="",B1352=""),"",IF(B1352&lt;&gt;"",IFERROR(INDEX(TArea,MATCH(B1352,TName,0))&amp;"",D1352&amp;""),D1352&amp;""))</f>
        <v/>
      </c>
      <c r="J1352" s="11">
        <f>IF(AND(A1352="",B1352=""),"",IF(B1352&lt;&gt;"",IFERROR(INDEX(TAsset,MATCH(B1352,TName,0))&amp;"",E1352&amp;""),E1352&amp;""))</f>
        <v/>
      </c>
      <c r="K1352" s="28">
        <f>IF(AND(A1352="",B1352="",C1352="",F1352=""),"",IF(A1352="","Add a date",IF(A1352&gt;AsOf,"After as-of date: not counted yet",IF(AND(B1352&lt;&gt;"",COUNTIF(TName,B1352)=0),"Task not on Tasks sheet",""))))</f>
        <v/>
      </c>
    </row>
    <row r="1353">
      <c r="A1353" s="6" t="n"/>
      <c r="B1353" s="10" t="n"/>
      <c r="C1353" s="10" t="n"/>
      <c r="D1353" s="10" t="n"/>
      <c r="E1353" s="10" t="n"/>
      <c r="F1353" s="24" t="n"/>
      <c r="G1353" s="10" t="n"/>
      <c r="H1353" s="10" t="n"/>
      <c r="I1353" s="11">
        <f>IF(AND(A1353="",B1353=""),"",IF(B1353&lt;&gt;"",IFERROR(INDEX(TArea,MATCH(B1353,TName,0))&amp;"",D1353&amp;""),D1353&amp;""))</f>
        <v/>
      </c>
      <c r="J1353" s="11">
        <f>IF(AND(A1353="",B1353=""),"",IF(B1353&lt;&gt;"",IFERROR(INDEX(TAsset,MATCH(B1353,TName,0))&amp;"",E1353&amp;""),E1353&amp;""))</f>
        <v/>
      </c>
      <c r="K1353" s="28">
        <f>IF(AND(A1353="",B1353="",C1353="",F1353=""),"",IF(A1353="","Add a date",IF(A1353&gt;AsOf,"After as-of date: not counted yet",IF(AND(B1353&lt;&gt;"",COUNTIF(TName,B1353)=0),"Task not on Tasks sheet",""))))</f>
        <v/>
      </c>
    </row>
    <row r="1354">
      <c r="A1354" s="6" t="n"/>
      <c r="B1354" s="10" t="n"/>
      <c r="C1354" s="10" t="n"/>
      <c r="D1354" s="10" t="n"/>
      <c r="E1354" s="10" t="n"/>
      <c r="F1354" s="24" t="n"/>
      <c r="G1354" s="10" t="n"/>
      <c r="H1354" s="10" t="n"/>
      <c r="I1354" s="11">
        <f>IF(AND(A1354="",B1354=""),"",IF(B1354&lt;&gt;"",IFERROR(INDEX(TArea,MATCH(B1354,TName,0))&amp;"",D1354&amp;""),D1354&amp;""))</f>
        <v/>
      </c>
      <c r="J1354" s="11">
        <f>IF(AND(A1354="",B1354=""),"",IF(B1354&lt;&gt;"",IFERROR(INDEX(TAsset,MATCH(B1354,TName,0))&amp;"",E1354&amp;""),E1354&amp;""))</f>
        <v/>
      </c>
      <c r="K1354" s="28">
        <f>IF(AND(A1354="",B1354="",C1354="",F1354=""),"",IF(A1354="","Add a date",IF(A1354&gt;AsOf,"After as-of date: not counted yet",IF(AND(B1354&lt;&gt;"",COUNTIF(TName,B1354)=0),"Task not on Tasks sheet",""))))</f>
        <v/>
      </c>
    </row>
    <row r="1355">
      <c r="A1355" s="6" t="n"/>
      <c r="B1355" s="10" t="n"/>
      <c r="C1355" s="10" t="n"/>
      <c r="D1355" s="10" t="n"/>
      <c r="E1355" s="10" t="n"/>
      <c r="F1355" s="24" t="n"/>
      <c r="G1355" s="10" t="n"/>
      <c r="H1355" s="10" t="n"/>
      <c r="I1355" s="11">
        <f>IF(AND(A1355="",B1355=""),"",IF(B1355&lt;&gt;"",IFERROR(INDEX(TArea,MATCH(B1355,TName,0))&amp;"",D1355&amp;""),D1355&amp;""))</f>
        <v/>
      </c>
      <c r="J1355" s="11">
        <f>IF(AND(A1355="",B1355=""),"",IF(B1355&lt;&gt;"",IFERROR(INDEX(TAsset,MATCH(B1355,TName,0))&amp;"",E1355&amp;""),E1355&amp;""))</f>
        <v/>
      </c>
      <c r="K1355" s="28">
        <f>IF(AND(A1355="",B1355="",C1355="",F1355=""),"",IF(A1355="","Add a date",IF(A1355&gt;AsOf,"After as-of date: not counted yet",IF(AND(B1355&lt;&gt;"",COUNTIF(TName,B1355)=0),"Task not on Tasks sheet",""))))</f>
        <v/>
      </c>
    </row>
    <row r="1356">
      <c r="A1356" s="6" t="n"/>
      <c r="B1356" s="10" t="n"/>
      <c r="C1356" s="10" t="n"/>
      <c r="D1356" s="10" t="n"/>
      <c r="E1356" s="10" t="n"/>
      <c r="F1356" s="24" t="n"/>
      <c r="G1356" s="10" t="n"/>
      <c r="H1356" s="10" t="n"/>
      <c r="I1356" s="11">
        <f>IF(AND(A1356="",B1356=""),"",IF(B1356&lt;&gt;"",IFERROR(INDEX(TArea,MATCH(B1356,TName,0))&amp;"",D1356&amp;""),D1356&amp;""))</f>
        <v/>
      </c>
      <c r="J1356" s="11">
        <f>IF(AND(A1356="",B1356=""),"",IF(B1356&lt;&gt;"",IFERROR(INDEX(TAsset,MATCH(B1356,TName,0))&amp;"",E1356&amp;""),E1356&amp;""))</f>
        <v/>
      </c>
      <c r="K1356" s="28">
        <f>IF(AND(A1356="",B1356="",C1356="",F1356=""),"",IF(A1356="","Add a date",IF(A1356&gt;AsOf,"After as-of date: not counted yet",IF(AND(B1356&lt;&gt;"",COUNTIF(TName,B1356)=0),"Task not on Tasks sheet",""))))</f>
        <v/>
      </c>
    </row>
    <row r="1357">
      <c r="A1357" s="6" t="n"/>
      <c r="B1357" s="10" t="n"/>
      <c r="C1357" s="10" t="n"/>
      <c r="D1357" s="10" t="n"/>
      <c r="E1357" s="10" t="n"/>
      <c r="F1357" s="24" t="n"/>
      <c r="G1357" s="10" t="n"/>
      <c r="H1357" s="10" t="n"/>
      <c r="I1357" s="11">
        <f>IF(AND(A1357="",B1357=""),"",IF(B1357&lt;&gt;"",IFERROR(INDEX(TArea,MATCH(B1357,TName,0))&amp;"",D1357&amp;""),D1357&amp;""))</f>
        <v/>
      </c>
      <c r="J1357" s="11">
        <f>IF(AND(A1357="",B1357=""),"",IF(B1357&lt;&gt;"",IFERROR(INDEX(TAsset,MATCH(B1357,TName,0))&amp;"",E1357&amp;""),E1357&amp;""))</f>
        <v/>
      </c>
      <c r="K1357" s="28">
        <f>IF(AND(A1357="",B1357="",C1357="",F1357=""),"",IF(A1357="","Add a date",IF(A1357&gt;AsOf,"After as-of date: not counted yet",IF(AND(B1357&lt;&gt;"",COUNTIF(TName,B1357)=0),"Task not on Tasks sheet",""))))</f>
        <v/>
      </c>
    </row>
    <row r="1358">
      <c r="A1358" s="6" t="n"/>
      <c r="B1358" s="10" t="n"/>
      <c r="C1358" s="10" t="n"/>
      <c r="D1358" s="10" t="n"/>
      <c r="E1358" s="10" t="n"/>
      <c r="F1358" s="24" t="n"/>
      <c r="G1358" s="10" t="n"/>
      <c r="H1358" s="10" t="n"/>
      <c r="I1358" s="11">
        <f>IF(AND(A1358="",B1358=""),"",IF(B1358&lt;&gt;"",IFERROR(INDEX(TArea,MATCH(B1358,TName,0))&amp;"",D1358&amp;""),D1358&amp;""))</f>
        <v/>
      </c>
      <c r="J1358" s="11">
        <f>IF(AND(A1358="",B1358=""),"",IF(B1358&lt;&gt;"",IFERROR(INDEX(TAsset,MATCH(B1358,TName,0))&amp;"",E1358&amp;""),E1358&amp;""))</f>
        <v/>
      </c>
      <c r="K1358" s="28">
        <f>IF(AND(A1358="",B1358="",C1358="",F1358=""),"",IF(A1358="","Add a date",IF(A1358&gt;AsOf,"After as-of date: not counted yet",IF(AND(B1358&lt;&gt;"",COUNTIF(TName,B1358)=0),"Task not on Tasks sheet",""))))</f>
        <v/>
      </c>
    </row>
    <row r="1359">
      <c r="A1359" s="6" t="n"/>
      <c r="B1359" s="10" t="n"/>
      <c r="C1359" s="10" t="n"/>
      <c r="D1359" s="10" t="n"/>
      <c r="E1359" s="10" t="n"/>
      <c r="F1359" s="24" t="n"/>
      <c r="G1359" s="10" t="n"/>
      <c r="H1359" s="10" t="n"/>
      <c r="I1359" s="11">
        <f>IF(AND(A1359="",B1359=""),"",IF(B1359&lt;&gt;"",IFERROR(INDEX(TArea,MATCH(B1359,TName,0))&amp;"",D1359&amp;""),D1359&amp;""))</f>
        <v/>
      </c>
      <c r="J1359" s="11">
        <f>IF(AND(A1359="",B1359=""),"",IF(B1359&lt;&gt;"",IFERROR(INDEX(TAsset,MATCH(B1359,TName,0))&amp;"",E1359&amp;""),E1359&amp;""))</f>
        <v/>
      </c>
      <c r="K1359" s="28">
        <f>IF(AND(A1359="",B1359="",C1359="",F1359=""),"",IF(A1359="","Add a date",IF(A1359&gt;AsOf,"After as-of date: not counted yet",IF(AND(B1359&lt;&gt;"",COUNTIF(TName,B1359)=0),"Task not on Tasks sheet",""))))</f>
        <v/>
      </c>
    </row>
    <row r="1360">
      <c r="A1360" s="6" t="n"/>
      <c r="B1360" s="10" t="n"/>
      <c r="C1360" s="10" t="n"/>
      <c r="D1360" s="10" t="n"/>
      <c r="E1360" s="10" t="n"/>
      <c r="F1360" s="24" t="n"/>
      <c r="G1360" s="10" t="n"/>
      <c r="H1360" s="10" t="n"/>
      <c r="I1360" s="11">
        <f>IF(AND(A1360="",B1360=""),"",IF(B1360&lt;&gt;"",IFERROR(INDEX(TArea,MATCH(B1360,TName,0))&amp;"",D1360&amp;""),D1360&amp;""))</f>
        <v/>
      </c>
      <c r="J1360" s="11">
        <f>IF(AND(A1360="",B1360=""),"",IF(B1360&lt;&gt;"",IFERROR(INDEX(TAsset,MATCH(B1360,TName,0))&amp;"",E1360&amp;""),E1360&amp;""))</f>
        <v/>
      </c>
      <c r="K1360" s="28">
        <f>IF(AND(A1360="",B1360="",C1360="",F1360=""),"",IF(A1360="","Add a date",IF(A1360&gt;AsOf,"After as-of date: not counted yet",IF(AND(B1360&lt;&gt;"",COUNTIF(TName,B1360)=0),"Task not on Tasks sheet",""))))</f>
        <v/>
      </c>
    </row>
    <row r="1361">
      <c r="A1361" s="6" t="n"/>
      <c r="B1361" s="10" t="n"/>
      <c r="C1361" s="10" t="n"/>
      <c r="D1361" s="10" t="n"/>
      <c r="E1361" s="10" t="n"/>
      <c r="F1361" s="24" t="n"/>
      <c r="G1361" s="10" t="n"/>
      <c r="H1361" s="10" t="n"/>
      <c r="I1361" s="11">
        <f>IF(AND(A1361="",B1361=""),"",IF(B1361&lt;&gt;"",IFERROR(INDEX(TArea,MATCH(B1361,TName,0))&amp;"",D1361&amp;""),D1361&amp;""))</f>
        <v/>
      </c>
      <c r="J1361" s="11">
        <f>IF(AND(A1361="",B1361=""),"",IF(B1361&lt;&gt;"",IFERROR(INDEX(TAsset,MATCH(B1361,TName,0))&amp;"",E1361&amp;""),E1361&amp;""))</f>
        <v/>
      </c>
      <c r="K1361" s="28">
        <f>IF(AND(A1361="",B1361="",C1361="",F1361=""),"",IF(A1361="","Add a date",IF(A1361&gt;AsOf,"After as-of date: not counted yet",IF(AND(B1361&lt;&gt;"",COUNTIF(TName,B1361)=0),"Task not on Tasks sheet",""))))</f>
        <v/>
      </c>
    </row>
    <row r="1362">
      <c r="A1362" s="6" t="n"/>
      <c r="B1362" s="10" t="n"/>
      <c r="C1362" s="10" t="n"/>
      <c r="D1362" s="10" t="n"/>
      <c r="E1362" s="10" t="n"/>
      <c r="F1362" s="24" t="n"/>
      <c r="G1362" s="10" t="n"/>
      <c r="H1362" s="10" t="n"/>
      <c r="I1362" s="11">
        <f>IF(AND(A1362="",B1362=""),"",IF(B1362&lt;&gt;"",IFERROR(INDEX(TArea,MATCH(B1362,TName,0))&amp;"",D1362&amp;""),D1362&amp;""))</f>
        <v/>
      </c>
      <c r="J1362" s="11">
        <f>IF(AND(A1362="",B1362=""),"",IF(B1362&lt;&gt;"",IFERROR(INDEX(TAsset,MATCH(B1362,TName,0))&amp;"",E1362&amp;""),E1362&amp;""))</f>
        <v/>
      </c>
      <c r="K1362" s="28">
        <f>IF(AND(A1362="",B1362="",C1362="",F1362=""),"",IF(A1362="","Add a date",IF(A1362&gt;AsOf,"After as-of date: not counted yet",IF(AND(B1362&lt;&gt;"",COUNTIF(TName,B1362)=0),"Task not on Tasks sheet",""))))</f>
        <v/>
      </c>
    </row>
    <row r="1363">
      <c r="A1363" s="6" t="n"/>
      <c r="B1363" s="10" t="n"/>
      <c r="C1363" s="10" t="n"/>
      <c r="D1363" s="10" t="n"/>
      <c r="E1363" s="10" t="n"/>
      <c r="F1363" s="24" t="n"/>
      <c r="G1363" s="10" t="n"/>
      <c r="H1363" s="10" t="n"/>
      <c r="I1363" s="11">
        <f>IF(AND(A1363="",B1363=""),"",IF(B1363&lt;&gt;"",IFERROR(INDEX(TArea,MATCH(B1363,TName,0))&amp;"",D1363&amp;""),D1363&amp;""))</f>
        <v/>
      </c>
      <c r="J1363" s="11">
        <f>IF(AND(A1363="",B1363=""),"",IF(B1363&lt;&gt;"",IFERROR(INDEX(TAsset,MATCH(B1363,TName,0))&amp;"",E1363&amp;""),E1363&amp;""))</f>
        <v/>
      </c>
      <c r="K1363" s="28">
        <f>IF(AND(A1363="",B1363="",C1363="",F1363=""),"",IF(A1363="","Add a date",IF(A1363&gt;AsOf,"After as-of date: not counted yet",IF(AND(B1363&lt;&gt;"",COUNTIF(TName,B1363)=0),"Task not on Tasks sheet",""))))</f>
        <v/>
      </c>
    </row>
    <row r="1364">
      <c r="A1364" s="6" t="n"/>
      <c r="B1364" s="10" t="n"/>
      <c r="C1364" s="10" t="n"/>
      <c r="D1364" s="10" t="n"/>
      <c r="E1364" s="10" t="n"/>
      <c r="F1364" s="24" t="n"/>
      <c r="G1364" s="10" t="n"/>
      <c r="H1364" s="10" t="n"/>
      <c r="I1364" s="11">
        <f>IF(AND(A1364="",B1364=""),"",IF(B1364&lt;&gt;"",IFERROR(INDEX(TArea,MATCH(B1364,TName,0))&amp;"",D1364&amp;""),D1364&amp;""))</f>
        <v/>
      </c>
      <c r="J1364" s="11">
        <f>IF(AND(A1364="",B1364=""),"",IF(B1364&lt;&gt;"",IFERROR(INDEX(TAsset,MATCH(B1364,TName,0))&amp;"",E1364&amp;""),E1364&amp;""))</f>
        <v/>
      </c>
      <c r="K1364" s="28">
        <f>IF(AND(A1364="",B1364="",C1364="",F1364=""),"",IF(A1364="","Add a date",IF(A1364&gt;AsOf,"After as-of date: not counted yet",IF(AND(B1364&lt;&gt;"",COUNTIF(TName,B1364)=0),"Task not on Tasks sheet",""))))</f>
        <v/>
      </c>
    </row>
    <row r="1365">
      <c r="A1365" s="6" t="n"/>
      <c r="B1365" s="10" t="n"/>
      <c r="C1365" s="10" t="n"/>
      <c r="D1365" s="10" t="n"/>
      <c r="E1365" s="10" t="n"/>
      <c r="F1365" s="24" t="n"/>
      <c r="G1365" s="10" t="n"/>
      <c r="H1365" s="10" t="n"/>
      <c r="I1365" s="11">
        <f>IF(AND(A1365="",B1365=""),"",IF(B1365&lt;&gt;"",IFERROR(INDEX(TArea,MATCH(B1365,TName,0))&amp;"",D1365&amp;""),D1365&amp;""))</f>
        <v/>
      </c>
      <c r="J1365" s="11">
        <f>IF(AND(A1365="",B1365=""),"",IF(B1365&lt;&gt;"",IFERROR(INDEX(TAsset,MATCH(B1365,TName,0))&amp;"",E1365&amp;""),E1365&amp;""))</f>
        <v/>
      </c>
      <c r="K1365" s="28">
        <f>IF(AND(A1365="",B1365="",C1365="",F1365=""),"",IF(A1365="","Add a date",IF(A1365&gt;AsOf,"After as-of date: not counted yet",IF(AND(B1365&lt;&gt;"",COUNTIF(TName,B1365)=0),"Task not on Tasks sheet",""))))</f>
        <v/>
      </c>
    </row>
    <row r="1366">
      <c r="A1366" s="6" t="n"/>
      <c r="B1366" s="10" t="n"/>
      <c r="C1366" s="10" t="n"/>
      <c r="D1366" s="10" t="n"/>
      <c r="E1366" s="10" t="n"/>
      <c r="F1366" s="24" t="n"/>
      <c r="G1366" s="10" t="n"/>
      <c r="H1366" s="10" t="n"/>
      <c r="I1366" s="11">
        <f>IF(AND(A1366="",B1366=""),"",IF(B1366&lt;&gt;"",IFERROR(INDEX(TArea,MATCH(B1366,TName,0))&amp;"",D1366&amp;""),D1366&amp;""))</f>
        <v/>
      </c>
      <c r="J1366" s="11">
        <f>IF(AND(A1366="",B1366=""),"",IF(B1366&lt;&gt;"",IFERROR(INDEX(TAsset,MATCH(B1366,TName,0))&amp;"",E1366&amp;""),E1366&amp;""))</f>
        <v/>
      </c>
      <c r="K1366" s="28">
        <f>IF(AND(A1366="",B1366="",C1366="",F1366=""),"",IF(A1366="","Add a date",IF(A1366&gt;AsOf,"After as-of date: not counted yet",IF(AND(B1366&lt;&gt;"",COUNTIF(TName,B1366)=0),"Task not on Tasks sheet",""))))</f>
        <v/>
      </c>
    </row>
    <row r="1367">
      <c r="A1367" s="6" t="n"/>
      <c r="B1367" s="10" t="n"/>
      <c r="C1367" s="10" t="n"/>
      <c r="D1367" s="10" t="n"/>
      <c r="E1367" s="10" t="n"/>
      <c r="F1367" s="24" t="n"/>
      <c r="G1367" s="10" t="n"/>
      <c r="H1367" s="10" t="n"/>
      <c r="I1367" s="11">
        <f>IF(AND(A1367="",B1367=""),"",IF(B1367&lt;&gt;"",IFERROR(INDEX(TArea,MATCH(B1367,TName,0))&amp;"",D1367&amp;""),D1367&amp;""))</f>
        <v/>
      </c>
      <c r="J1367" s="11">
        <f>IF(AND(A1367="",B1367=""),"",IF(B1367&lt;&gt;"",IFERROR(INDEX(TAsset,MATCH(B1367,TName,0))&amp;"",E1367&amp;""),E1367&amp;""))</f>
        <v/>
      </c>
      <c r="K1367" s="28">
        <f>IF(AND(A1367="",B1367="",C1367="",F1367=""),"",IF(A1367="","Add a date",IF(A1367&gt;AsOf,"After as-of date: not counted yet",IF(AND(B1367&lt;&gt;"",COUNTIF(TName,B1367)=0),"Task not on Tasks sheet",""))))</f>
        <v/>
      </c>
    </row>
    <row r="1368">
      <c r="A1368" s="6" t="n"/>
      <c r="B1368" s="10" t="n"/>
      <c r="C1368" s="10" t="n"/>
      <c r="D1368" s="10" t="n"/>
      <c r="E1368" s="10" t="n"/>
      <c r="F1368" s="24" t="n"/>
      <c r="G1368" s="10" t="n"/>
      <c r="H1368" s="10" t="n"/>
      <c r="I1368" s="11">
        <f>IF(AND(A1368="",B1368=""),"",IF(B1368&lt;&gt;"",IFERROR(INDEX(TArea,MATCH(B1368,TName,0))&amp;"",D1368&amp;""),D1368&amp;""))</f>
        <v/>
      </c>
      <c r="J1368" s="11">
        <f>IF(AND(A1368="",B1368=""),"",IF(B1368&lt;&gt;"",IFERROR(INDEX(TAsset,MATCH(B1368,TName,0))&amp;"",E1368&amp;""),E1368&amp;""))</f>
        <v/>
      </c>
      <c r="K1368" s="28">
        <f>IF(AND(A1368="",B1368="",C1368="",F1368=""),"",IF(A1368="","Add a date",IF(A1368&gt;AsOf,"After as-of date: not counted yet",IF(AND(B1368&lt;&gt;"",COUNTIF(TName,B1368)=0),"Task not on Tasks sheet",""))))</f>
        <v/>
      </c>
    </row>
    <row r="1369">
      <c r="A1369" s="6" t="n"/>
      <c r="B1369" s="10" t="n"/>
      <c r="C1369" s="10" t="n"/>
      <c r="D1369" s="10" t="n"/>
      <c r="E1369" s="10" t="n"/>
      <c r="F1369" s="24" t="n"/>
      <c r="G1369" s="10" t="n"/>
      <c r="H1369" s="10" t="n"/>
      <c r="I1369" s="11">
        <f>IF(AND(A1369="",B1369=""),"",IF(B1369&lt;&gt;"",IFERROR(INDEX(TArea,MATCH(B1369,TName,0))&amp;"",D1369&amp;""),D1369&amp;""))</f>
        <v/>
      </c>
      <c r="J1369" s="11">
        <f>IF(AND(A1369="",B1369=""),"",IF(B1369&lt;&gt;"",IFERROR(INDEX(TAsset,MATCH(B1369,TName,0))&amp;"",E1369&amp;""),E1369&amp;""))</f>
        <v/>
      </c>
      <c r="K1369" s="28">
        <f>IF(AND(A1369="",B1369="",C1369="",F1369=""),"",IF(A1369="","Add a date",IF(A1369&gt;AsOf,"After as-of date: not counted yet",IF(AND(B1369&lt;&gt;"",COUNTIF(TName,B1369)=0),"Task not on Tasks sheet",""))))</f>
        <v/>
      </c>
    </row>
    <row r="1370">
      <c r="A1370" s="6" t="n"/>
      <c r="B1370" s="10" t="n"/>
      <c r="C1370" s="10" t="n"/>
      <c r="D1370" s="10" t="n"/>
      <c r="E1370" s="10" t="n"/>
      <c r="F1370" s="24" t="n"/>
      <c r="G1370" s="10" t="n"/>
      <c r="H1370" s="10" t="n"/>
      <c r="I1370" s="11">
        <f>IF(AND(A1370="",B1370=""),"",IF(B1370&lt;&gt;"",IFERROR(INDEX(TArea,MATCH(B1370,TName,0))&amp;"",D1370&amp;""),D1370&amp;""))</f>
        <v/>
      </c>
      <c r="J1370" s="11">
        <f>IF(AND(A1370="",B1370=""),"",IF(B1370&lt;&gt;"",IFERROR(INDEX(TAsset,MATCH(B1370,TName,0))&amp;"",E1370&amp;""),E1370&amp;""))</f>
        <v/>
      </c>
      <c r="K1370" s="28">
        <f>IF(AND(A1370="",B1370="",C1370="",F1370=""),"",IF(A1370="","Add a date",IF(A1370&gt;AsOf,"After as-of date: not counted yet",IF(AND(B1370&lt;&gt;"",COUNTIF(TName,B1370)=0),"Task not on Tasks sheet",""))))</f>
        <v/>
      </c>
    </row>
    <row r="1371">
      <c r="A1371" s="6" t="n"/>
      <c r="B1371" s="10" t="n"/>
      <c r="C1371" s="10" t="n"/>
      <c r="D1371" s="10" t="n"/>
      <c r="E1371" s="10" t="n"/>
      <c r="F1371" s="24" t="n"/>
      <c r="G1371" s="10" t="n"/>
      <c r="H1371" s="10" t="n"/>
      <c r="I1371" s="11">
        <f>IF(AND(A1371="",B1371=""),"",IF(B1371&lt;&gt;"",IFERROR(INDEX(TArea,MATCH(B1371,TName,0))&amp;"",D1371&amp;""),D1371&amp;""))</f>
        <v/>
      </c>
      <c r="J1371" s="11">
        <f>IF(AND(A1371="",B1371=""),"",IF(B1371&lt;&gt;"",IFERROR(INDEX(TAsset,MATCH(B1371,TName,0))&amp;"",E1371&amp;""),E1371&amp;""))</f>
        <v/>
      </c>
      <c r="K1371" s="28">
        <f>IF(AND(A1371="",B1371="",C1371="",F1371=""),"",IF(A1371="","Add a date",IF(A1371&gt;AsOf,"After as-of date: not counted yet",IF(AND(B1371&lt;&gt;"",COUNTIF(TName,B1371)=0),"Task not on Tasks sheet",""))))</f>
        <v/>
      </c>
    </row>
    <row r="1372">
      <c r="A1372" s="6" t="n"/>
      <c r="B1372" s="10" t="n"/>
      <c r="C1372" s="10" t="n"/>
      <c r="D1372" s="10" t="n"/>
      <c r="E1372" s="10" t="n"/>
      <c r="F1372" s="24" t="n"/>
      <c r="G1372" s="10" t="n"/>
      <c r="H1372" s="10" t="n"/>
      <c r="I1372" s="11">
        <f>IF(AND(A1372="",B1372=""),"",IF(B1372&lt;&gt;"",IFERROR(INDEX(TArea,MATCH(B1372,TName,0))&amp;"",D1372&amp;""),D1372&amp;""))</f>
        <v/>
      </c>
      <c r="J1372" s="11">
        <f>IF(AND(A1372="",B1372=""),"",IF(B1372&lt;&gt;"",IFERROR(INDEX(TAsset,MATCH(B1372,TName,0))&amp;"",E1372&amp;""),E1372&amp;""))</f>
        <v/>
      </c>
      <c r="K1372" s="28">
        <f>IF(AND(A1372="",B1372="",C1372="",F1372=""),"",IF(A1372="","Add a date",IF(A1372&gt;AsOf,"After as-of date: not counted yet",IF(AND(B1372&lt;&gt;"",COUNTIF(TName,B1372)=0),"Task not on Tasks sheet",""))))</f>
        <v/>
      </c>
    </row>
    <row r="1373">
      <c r="A1373" s="6" t="n"/>
      <c r="B1373" s="10" t="n"/>
      <c r="C1373" s="10" t="n"/>
      <c r="D1373" s="10" t="n"/>
      <c r="E1373" s="10" t="n"/>
      <c r="F1373" s="24" t="n"/>
      <c r="G1373" s="10" t="n"/>
      <c r="H1373" s="10" t="n"/>
      <c r="I1373" s="11">
        <f>IF(AND(A1373="",B1373=""),"",IF(B1373&lt;&gt;"",IFERROR(INDEX(TArea,MATCH(B1373,TName,0))&amp;"",D1373&amp;""),D1373&amp;""))</f>
        <v/>
      </c>
      <c r="J1373" s="11">
        <f>IF(AND(A1373="",B1373=""),"",IF(B1373&lt;&gt;"",IFERROR(INDEX(TAsset,MATCH(B1373,TName,0))&amp;"",E1373&amp;""),E1373&amp;""))</f>
        <v/>
      </c>
      <c r="K1373" s="28">
        <f>IF(AND(A1373="",B1373="",C1373="",F1373=""),"",IF(A1373="","Add a date",IF(A1373&gt;AsOf,"After as-of date: not counted yet",IF(AND(B1373&lt;&gt;"",COUNTIF(TName,B1373)=0),"Task not on Tasks sheet",""))))</f>
        <v/>
      </c>
    </row>
    <row r="1374">
      <c r="A1374" s="6" t="n"/>
      <c r="B1374" s="10" t="n"/>
      <c r="C1374" s="10" t="n"/>
      <c r="D1374" s="10" t="n"/>
      <c r="E1374" s="10" t="n"/>
      <c r="F1374" s="24" t="n"/>
      <c r="G1374" s="10" t="n"/>
      <c r="H1374" s="10" t="n"/>
      <c r="I1374" s="11">
        <f>IF(AND(A1374="",B1374=""),"",IF(B1374&lt;&gt;"",IFERROR(INDEX(TArea,MATCH(B1374,TName,0))&amp;"",D1374&amp;""),D1374&amp;""))</f>
        <v/>
      </c>
      <c r="J1374" s="11">
        <f>IF(AND(A1374="",B1374=""),"",IF(B1374&lt;&gt;"",IFERROR(INDEX(TAsset,MATCH(B1374,TName,0))&amp;"",E1374&amp;""),E1374&amp;""))</f>
        <v/>
      </c>
      <c r="K1374" s="28">
        <f>IF(AND(A1374="",B1374="",C1374="",F1374=""),"",IF(A1374="","Add a date",IF(A1374&gt;AsOf,"After as-of date: not counted yet",IF(AND(B1374&lt;&gt;"",COUNTIF(TName,B1374)=0),"Task not on Tasks sheet",""))))</f>
        <v/>
      </c>
    </row>
    <row r="1375">
      <c r="A1375" s="6" t="n"/>
      <c r="B1375" s="10" t="n"/>
      <c r="C1375" s="10" t="n"/>
      <c r="D1375" s="10" t="n"/>
      <c r="E1375" s="10" t="n"/>
      <c r="F1375" s="24" t="n"/>
      <c r="G1375" s="10" t="n"/>
      <c r="H1375" s="10" t="n"/>
      <c r="I1375" s="11">
        <f>IF(AND(A1375="",B1375=""),"",IF(B1375&lt;&gt;"",IFERROR(INDEX(TArea,MATCH(B1375,TName,0))&amp;"",D1375&amp;""),D1375&amp;""))</f>
        <v/>
      </c>
      <c r="J1375" s="11">
        <f>IF(AND(A1375="",B1375=""),"",IF(B1375&lt;&gt;"",IFERROR(INDEX(TAsset,MATCH(B1375,TName,0))&amp;"",E1375&amp;""),E1375&amp;""))</f>
        <v/>
      </c>
      <c r="K1375" s="28">
        <f>IF(AND(A1375="",B1375="",C1375="",F1375=""),"",IF(A1375="","Add a date",IF(A1375&gt;AsOf,"After as-of date: not counted yet",IF(AND(B1375&lt;&gt;"",COUNTIF(TName,B1375)=0),"Task not on Tasks sheet",""))))</f>
        <v/>
      </c>
    </row>
    <row r="1376">
      <c r="A1376" s="6" t="n"/>
      <c r="B1376" s="10" t="n"/>
      <c r="C1376" s="10" t="n"/>
      <c r="D1376" s="10" t="n"/>
      <c r="E1376" s="10" t="n"/>
      <c r="F1376" s="24" t="n"/>
      <c r="G1376" s="10" t="n"/>
      <c r="H1376" s="10" t="n"/>
      <c r="I1376" s="11">
        <f>IF(AND(A1376="",B1376=""),"",IF(B1376&lt;&gt;"",IFERROR(INDEX(TArea,MATCH(B1376,TName,0))&amp;"",D1376&amp;""),D1376&amp;""))</f>
        <v/>
      </c>
      <c r="J1376" s="11">
        <f>IF(AND(A1376="",B1376=""),"",IF(B1376&lt;&gt;"",IFERROR(INDEX(TAsset,MATCH(B1376,TName,0))&amp;"",E1376&amp;""),E1376&amp;""))</f>
        <v/>
      </c>
      <c r="K1376" s="28">
        <f>IF(AND(A1376="",B1376="",C1376="",F1376=""),"",IF(A1376="","Add a date",IF(A1376&gt;AsOf,"After as-of date: not counted yet",IF(AND(B1376&lt;&gt;"",COUNTIF(TName,B1376)=0),"Task not on Tasks sheet",""))))</f>
        <v/>
      </c>
    </row>
    <row r="1377">
      <c r="A1377" s="6" t="n"/>
      <c r="B1377" s="10" t="n"/>
      <c r="C1377" s="10" t="n"/>
      <c r="D1377" s="10" t="n"/>
      <c r="E1377" s="10" t="n"/>
      <c r="F1377" s="24" t="n"/>
      <c r="G1377" s="10" t="n"/>
      <c r="H1377" s="10" t="n"/>
      <c r="I1377" s="11">
        <f>IF(AND(A1377="",B1377=""),"",IF(B1377&lt;&gt;"",IFERROR(INDEX(TArea,MATCH(B1377,TName,0))&amp;"",D1377&amp;""),D1377&amp;""))</f>
        <v/>
      </c>
      <c r="J1377" s="11">
        <f>IF(AND(A1377="",B1377=""),"",IF(B1377&lt;&gt;"",IFERROR(INDEX(TAsset,MATCH(B1377,TName,0))&amp;"",E1377&amp;""),E1377&amp;""))</f>
        <v/>
      </c>
      <c r="K1377" s="28">
        <f>IF(AND(A1377="",B1377="",C1377="",F1377=""),"",IF(A1377="","Add a date",IF(A1377&gt;AsOf,"After as-of date: not counted yet",IF(AND(B1377&lt;&gt;"",COUNTIF(TName,B1377)=0),"Task not on Tasks sheet",""))))</f>
        <v/>
      </c>
    </row>
    <row r="1378">
      <c r="A1378" s="6" t="n"/>
      <c r="B1378" s="10" t="n"/>
      <c r="C1378" s="10" t="n"/>
      <c r="D1378" s="10" t="n"/>
      <c r="E1378" s="10" t="n"/>
      <c r="F1378" s="24" t="n"/>
      <c r="G1378" s="10" t="n"/>
      <c r="H1378" s="10" t="n"/>
      <c r="I1378" s="11">
        <f>IF(AND(A1378="",B1378=""),"",IF(B1378&lt;&gt;"",IFERROR(INDEX(TArea,MATCH(B1378,TName,0))&amp;"",D1378&amp;""),D1378&amp;""))</f>
        <v/>
      </c>
      <c r="J1378" s="11">
        <f>IF(AND(A1378="",B1378=""),"",IF(B1378&lt;&gt;"",IFERROR(INDEX(TAsset,MATCH(B1378,TName,0))&amp;"",E1378&amp;""),E1378&amp;""))</f>
        <v/>
      </c>
      <c r="K1378" s="28">
        <f>IF(AND(A1378="",B1378="",C1378="",F1378=""),"",IF(A1378="","Add a date",IF(A1378&gt;AsOf,"After as-of date: not counted yet",IF(AND(B1378&lt;&gt;"",COUNTIF(TName,B1378)=0),"Task not on Tasks sheet",""))))</f>
        <v/>
      </c>
    </row>
    <row r="1379">
      <c r="A1379" s="6" t="n"/>
      <c r="B1379" s="10" t="n"/>
      <c r="C1379" s="10" t="n"/>
      <c r="D1379" s="10" t="n"/>
      <c r="E1379" s="10" t="n"/>
      <c r="F1379" s="24" t="n"/>
      <c r="G1379" s="10" t="n"/>
      <c r="H1379" s="10" t="n"/>
      <c r="I1379" s="11">
        <f>IF(AND(A1379="",B1379=""),"",IF(B1379&lt;&gt;"",IFERROR(INDEX(TArea,MATCH(B1379,TName,0))&amp;"",D1379&amp;""),D1379&amp;""))</f>
        <v/>
      </c>
      <c r="J1379" s="11">
        <f>IF(AND(A1379="",B1379=""),"",IF(B1379&lt;&gt;"",IFERROR(INDEX(TAsset,MATCH(B1379,TName,0))&amp;"",E1379&amp;""),E1379&amp;""))</f>
        <v/>
      </c>
      <c r="K1379" s="28">
        <f>IF(AND(A1379="",B1379="",C1379="",F1379=""),"",IF(A1379="","Add a date",IF(A1379&gt;AsOf,"After as-of date: not counted yet",IF(AND(B1379&lt;&gt;"",COUNTIF(TName,B1379)=0),"Task not on Tasks sheet",""))))</f>
        <v/>
      </c>
    </row>
    <row r="1380">
      <c r="A1380" s="6" t="n"/>
      <c r="B1380" s="10" t="n"/>
      <c r="C1380" s="10" t="n"/>
      <c r="D1380" s="10" t="n"/>
      <c r="E1380" s="10" t="n"/>
      <c r="F1380" s="24" t="n"/>
      <c r="G1380" s="10" t="n"/>
      <c r="H1380" s="10" t="n"/>
      <c r="I1380" s="11">
        <f>IF(AND(A1380="",B1380=""),"",IF(B1380&lt;&gt;"",IFERROR(INDEX(TArea,MATCH(B1380,TName,0))&amp;"",D1380&amp;""),D1380&amp;""))</f>
        <v/>
      </c>
      <c r="J1380" s="11">
        <f>IF(AND(A1380="",B1380=""),"",IF(B1380&lt;&gt;"",IFERROR(INDEX(TAsset,MATCH(B1380,TName,0))&amp;"",E1380&amp;""),E1380&amp;""))</f>
        <v/>
      </c>
      <c r="K1380" s="28">
        <f>IF(AND(A1380="",B1380="",C1380="",F1380=""),"",IF(A1380="","Add a date",IF(A1380&gt;AsOf,"After as-of date: not counted yet",IF(AND(B1380&lt;&gt;"",COUNTIF(TName,B1380)=0),"Task not on Tasks sheet",""))))</f>
        <v/>
      </c>
    </row>
    <row r="1381">
      <c r="A1381" s="6" t="n"/>
      <c r="B1381" s="10" t="n"/>
      <c r="C1381" s="10" t="n"/>
      <c r="D1381" s="10" t="n"/>
      <c r="E1381" s="10" t="n"/>
      <c r="F1381" s="24" t="n"/>
      <c r="G1381" s="10" t="n"/>
      <c r="H1381" s="10" t="n"/>
      <c r="I1381" s="11">
        <f>IF(AND(A1381="",B1381=""),"",IF(B1381&lt;&gt;"",IFERROR(INDEX(TArea,MATCH(B1381,TName,0))&amp;"",D1381&amp;""),D1381&amp;""))</f>
        <v/>
      </c>
      <c r="J1381" s="11">
        <f>IF(AND(A1381="",B1381=""),"",IF(B1381&lt;&gt;"",IFERROR(INDEX(TAsset,MATCH(B1381,TName,0))&amp;"",E1381&amp;""),E1381&amp;""))</f>
        <v/>
      </c>
      <c r="K1381" s="28">
        <f>IF(AND(A1381="",B1381="",C1381="",F1381=""),"",IF(A1381="","Add a date",IF(A1381&gt;AsOf,"After as-of date: not counted yet",IF(AND(B1381&lt;&gt;"",COUNTIF(TName,B1381)=0),"Task not on Tasks sheet",""))))</f>
        <v/>
      </c>
    </row>
    <row r="1382">
      <c r="A1382" s="6" t="n"/>
      <c r="B1382" s="10" t="n"/>
      <c r="C1382" s="10" t="n"/>
      <c r="D1382" s="10" t="n"/>
      <c r="E1382" s="10" t="n"/>
      <c r="F1382" s="24" t="n"/>
      <c r="G1382" s="10" t="n"/>
      <c r="H1382" s="10" t="n"/>
      <c r="I1382" s="11">
        <f>IF(AND(A1382="",B1382=""),"",IF(B1382&lt;&gt;"",IFERROR(INDEX(TArea,MATCH(B1382,TName,0))&amp;"",D1382&amp;""),D1382&amp;""))</f>
        <v/>
      </c>
      <c r="J1382" s="11">
        <f>IF(AND(A1382="",B1382=""),"",IF(B1382&lt;&gt;"",IFERROR(INDEX(TAsset,MATCH(B1382,TName,0))&amp;"",E1382&amp;""),E1382&amp;""))</f>
        <v/>
      </c>
      <c r="K1382" s="28">
        <f>IF(AND(A1382="",B1382="",C1382="",F1382=""),"",IF(A1382="","Add a date",IF(A1382&gt;AsOf,"After as-of date: not counted yet",IF(AND(B1382&lt;&gt;"",COUNTIF(TName,B1382)=0),"Task not on Tasks sheet",""))))</f>
        <v/>
      </c>
    </row>
    <row r="1383">
      <c r="A1383" s="6" t="n"/>
      <c r="B1383" s="10" t="n"/>
      <c r="C1383" s="10" t="n"/>
      <c r="D1383" s="10" t="n"/>
      <c r="E1383" s="10" t="n"/>
      <c r="F1383" s="24" t="n"/>
      <c r="G1383" s="10" t="n"/>
      <c r="H1383" s="10" t="n"/>
      <c r="I1383" s="11">
        <f>IF(AND(A1383="",B1383=""),"",IF(B1383&lt;&gt;"",IFERROR(INDEX(TArea,MATCH(B1383,TName,0))&amp;"",D1383&amp;""),D1383&amp;""))</f>
        <v/>
      </c>
      <c r="J1383" s="11">
        <f>IF(AND(A1383="",B1383=""),"",IF(B1383&lt;&gt;"",IFERROR(INDEX(TAsset,MATCH(B1383,TName,0))&amp;"",E1383&amp;""),E1383&amp;""))</f>
        <v/>
      </c>
      <c r="K1383" s="28">
        <f>IF(AND(A1383="",B1383="",C1383="",F1383=""),"",IF(A1383="","Add a date",IF(A1383&gt;AsOf,"After as-of date: not counted yet",IF(AND(B1383&lt;&gt;"",COUNTIF(TName,B1383)=0),"Task not on Tasks sheet",""))))</f>
        <v/>
      </c>
    </row>
    <row r="1384">
      <c r="A1384" s="6" t="n"/>
      <c r="B1384" s="10" t="n"/>
      <c r="C1384" s="10" t="n"/>
      <c r="D1384" s="10" t="n"/>
      <c r="E1384" s="10" t="n"/>
      <c r="F1384" s="24" t="n"/>
      <c r="G1384" s="10" t="n"/>
      <c r="H1384" s="10" t="n"/>
      <c r="I1384" s="11">
        <f>IF(AND(A1384="",B1384=""),"",IF(B1384&lt;&gt;"",IFERROR(INDEX(TArea,MATCH(B1384,TName,0))&amp;"",D1384&amp;""),D1384&amp;""))</f>
        <v/>
      </c>
      <c r="J1384" s="11">
        <f>IF(AND(A1384="",B1384=""),"",IF(B1384&lt;&gt;"",IFERROR(INDEX(TAsset,MATCH(B1384,TName,0))&amp;"",E1384&amp;""),E1384&amp;""))</f>
        <v/>
      </c>
      <c r="K1384" s="28">
        <f>IF(AND(A1384="",B1384="",C1384="",F1384=""),"",IF(A1384="","Add a date",IF(A1384&gt;AsOf,"After as-of date: not counted yet",IF(AND(B1384&lt;&gt;"",COUNTIF(TName,B1384)=0),"Task not on Tasks sheet",""))))</f>
        <v/>
      </c>
    </row>
    <row r="1385">
      <c r="A1385" s="6" t="n"/>
      <c r="B1385" s="10" t="n"/>
      <c r="C1385" s="10" t="n"/>
      <c r="D1385" s="10" t="n"/>
      <c r="E1385" s="10" t="n"/>
      <c r="F1385" s="24" t="n"/>
      <c r="G1385" s="10" t="n"/>
      <c r="H1385" s="10" t="n"/>
      <c r="I1385" s="11">
        <f>IF(AND(A1385="",B1385=""),"",IF(B1385&lt;&gt;"",IFERROR(INDEX(TArea,MATCH(B1385,TName,0))&amp;"",D1385&amp;""),D1385&amp;""))</f>
        <v/>
      </c>
      <c r="J1385" s="11">
        <f>IF(AND(A1385="",B1385=""),"",IF(B1385&lt;&gt;"",IFERROR(INDEX(TAsset,MATCH(B1385,TName,0))&amp;"",E1385&amp;""),E1385&amp;""))</f>
        <v/>
      </c>
      <c r="K1385" s="28">
        <f>IF(AND(A1385="",B1385="",C1385="",F1385=""),"",IF(A1385="","Add a date",IF(A1385&gt;AsOf,"After as-of date: not counted yet",IF(AND(B1385&lt;&gt;"",COUNTIF(TName,B1385)=0),"Task not on Tasks sheet",""))))</f>
        <v/>
      </c>
    </row>
    <row r="1386">
      <c r="A1386" s="6" t="n"/>
      <c r="B1386" s="10" t="n"/>
      <c r="C1386" s="10" t="n"/>
      <c r="D1386" s="10" t="n"/>
      <c r="E1386" s="10" t="n"/>
      <c r="F1386" s="24" t="n"/>
      <c r="G1386" s="10" t="n"/>
      <c r="H1386" s="10" t="n"/>
      <c r="I1386" s="11">
        <f>IF(AND(A1386="",B1386=""),"",IF(B1386&lt;&gt;"",IFERROR(INDEX(TArea,MATCH(B1386,TName,0))&amp;"",D1386&amp;""),D1386&amp;""))</f>
        <v/>
      </c>
      <c r="J1386" s="11">
        <f>IF(AND(A1386="",B1386=""),"",IF(B1386&lt;&gt;"",IFERROR(INDEX(TAsset,MATCH(B1386,TName,0))&amp;"",E1386&amp;""),E1386&amp;""))</f>
        <v/>
      </c>
      <c r="K1386" s="28">
        <f>IF(AND(A1386="",B1386="",C1386="",F1386=""),"",IF(A1386="","Add a date",IF(A1386&gt;AsOf,"After as-of date: not counted yet",IF(AND(B1386&lt;&gt;"",COUNTIF(TName,B1386)=0),"Task not on Tasks sheet",""))))</f>
        <v/>
      </c>
    </row>
    <row r="1387">
      <c r="A1387" s="6" t="n"/>
      <c r="B1387" s="10" t="n"/>
      <c r="C1387" s="10" t="n"/>
      <c r="D1387" s="10" t="n"/>
      <c r="E1387" s="10" t="n"/>
      <c r="F1387" s="24" t="n"/>
      <c r="G1387" s="10" t="n"/>
      <c r="H1387" s="10" t="n"/>
      <c r="I1387" s="11">
        <f>IF(AND(A1387="",B1387=""),"",IF(B1387&lt;&gt;"",IFERROR(INDEX(TArea,MATCH(B1387,TName,0))&amp;"",D1387&amp;""),D1387&amp;""))</f>
        <v/>
      </c>
      <c r="J1387" s="11">
        <f>IF(AND(A1387="",B1387=""),"",IF(B1387&lt;&gt;"",IFERROR(INDEX(TAsset,MATCH(B1387,TName,0))&amp;"",E1387&amp;""),E1387&amp;""))</f>
        <v/>
      </c>
      <c r="K1387" s="28">
        <f>IF(AND(A1387="",B1387="",C1387="",F1387=""),"",IF(A1387="","Add a date",IF(A1387&gt;AsOf,"After as-of date: not counted yet",IF(AND(B1387&lt;&gt;"",COUNTIF(TName,B1387)=0),"Task not on Tasks sheet",""))))</f>
        <v/>
      </c>
    </row>
    <row r="1388">
      <c r="A1388" s="6" t="n"/>
      <c r="B1388" s="10" t="n"/>
      <c r="C1388" s="10" t="n"/>
      <c r="D1388" s="10" t="n"/>
      <c r="E1388" s="10" t="n"/>
      <c r="F1388" s="24" t="n"/>
      <c r="G1388" s="10" t="n"/>
      <c r="H1388" s="10" t="n"/>
      <c r="I1388" s="11">
        <f>IF(AND(A1388="",B1388=""),"",IF(B1388&lt;&gt;"",IFERROR(INDEX(TArea,MATCH(B1388,TName,0))&amp;"",D1388&amp;""),D1388&amp;""))</f>
        <v/>
      </c>
      <c r="J1388" s="11">
        <f>IF(AND(A1388="",B1388=""),"",IF(B1388&lt;&gt;"",IFERROR(INDEX(TAsset,MATCH(B1388,TName,0))&amp;"",E1388&amp;""),E1388&amp;""))</f>
        <v/>
      </c>
      <c r="K1388" s="28">
        <f>IF(AND(A1388="",B1388="",C1388="",F1388=""),"",IF(A1388="","Add a date",IF(A1388&gt;AsOf,"After as-of date: not counted yet",IF(AND(B1388&lt;&gt;"",COUNTIF(TName,B1388)=0),"Task not on Tasks sheet",""))))</f>
        <v/>
      </c>
    </row>
    <row r="1389">
      <c r="A1389" s="6" t="n"/>
      <c r="B1389" s="10" t="n"/>
      <c r="C1389" s="10" t="n"/>
      <c r="D1389" s="10" t="n"/>
      <c r="E1389" s="10" t="n"/>
      <c r="F1389" s="24" t="n"/>
      <c r="G1389" s="10" t="n"/>
      <c r="H1389" s="10" t="n"/>
      <c r="I1389" s="11">
        <f>IF(AND(A1389="",B1389=""),"",IF(B1389&lt;&gt;"",IFERROR(INDEX(TArea,MATCH(B1389,TName,0))&amp;"",D1389&amp;""),D1389&amp;""))</f>
        <v/>
      </c>
      <c r="J1389" s="11">
        <f>IF(AND(A1389="",B1389=""),"",IF(B1389&lt;&gt;"",IFERROR(INDEX(TAsset,MATCH(B1389,TName,0))&amp;"",E1389&amp;""),E1389&amp;""))</f>
        <v/>
      </c>
      <c r="K1389" s="28">
        <f>IF(AND(A1389="",B1389="",C1389="",F1389=""),"",IF(A1389="","Add a date",IF(A1389&gt;AsOf,"After as-of date: not counted yet",IF(AND(B1389&lt;&gt;"",COUNTIF(TName,B1389)=0),"Task not on Tasks sheet",""))))</f>
        <v/>
      </c>
    </row>
    <row r="1390">
      <c r="A1390" s="6" t="n"/>
      <c r="B1390" s="10" t="n"/>
      <c r="C1390" s="10" t="n"/>
      <c r="D1390" s="10" t="n"/>
      <c r="E1390" s="10" t="n"/>
      <c r="F1390" s="24" t="n"/>
      <c r="G1390" s="10" t="n"/>
      <c r="H1390" s="10" t="n"/>
      <c r="I1390" s="11">
        <f>IF(AND(A1390="",B1390=""),"",IF(B1390&lt;&gt;"",IFERROR(INDEX(TArea,MATCH(B1390,TName,0))&amp;"",D1390&amp;""),D1390&amp;""))</f>
        <v/>
      </c>
      <c r="J1390" s="11">
        <f>IF(AND(A1390="",B1390=""),"",IF(B1390&lt;&gt;"",IFERROR(INDEX(TAsset,MATCH(B1390,TName,0))&amp;"",E1390&amp;""),E1390&amp;""))</f>
        <v/>
      </c>
      <c r="K1390" s="28">
        <f>IF(AND(A1390="",B1390="",C1390="",F1390=""),"",IF(A1390="","Add a date",IF(A1390&gt;AsOf,"After as-of date: not counted yet",IF(AND(B1390&lt;&gt;"",COUNTIF(TName,B1390)=0),"Task not on Tasks sheet",""))))</f>
        <v/>
      </c>
    </row>
    <row r="1391">
      <c r="A1391" s="6" t="n"/>
      <c r="B1391" s="10" t="n"/>
      <c r="C1391" s="10" t="n"/>
      <c r="D1391" s="10" t="n"/>
      <c r="E1391" s="10" t="n"/>
      <c r="F1391" s="24" t="n"/>
      <c r="G1391" s="10" t="n"/>
      <c r="H1391" s="10" t="n"/>
      <c r="I1391" s="11">
        <f>IF(AND(A1391="",B1391=""),"",IF(B1391&lt;&gt;"",IFERROR(INDEX(TArea,MATCH(B1391,TName,0))&amp;"",D1391&amp;""),D1391&amp;""))</f>
        <v/>
      </c>
      <c r="J1391" s="11">
        <f>IF(AND(A1391="",B1391=""),"",IF(B1391&lt;&gt;"",IFERROR(INDEX(TAsset,MATCH(B1391,TName,0))&amp;"",E1391&amp;""),E1391&amp;""))</f>
        <v/>
      </c>
      <c r="K1391" s="28">
        <f>IF(AND(A1391="",B1391="",C1391="",F1391=""),"",IF(A1391="","Add a date",IF(A1391&gt;AsOf,"After as-of date: not counted yet",IF(AND(B1391&lt;&gt;"",COUNTIF(TName,B1391)=0),"Task not on Tasks sheet",""))))</f>
        <v/>
      </c>
    </row>
    <row r="1392">
      <c r="A1392" s="6" t="n"/>
      <c r="B1392" s="10" t="n"/>
      <c r="C1392" s="10" t="n"/>
      <c r="D1392" s="10" t="n"/>
      <c r="E1392" s="10" t="n"/>
      <c r="F1392" s="24" t="n"/>
      <c r="G1392" s="10" t="n"/>
      <c r="H1392" s="10" t="n"/>
      <c r="I1392" s="11">
        <f>IF(AND(A1392="",B1392=""),"",IF(B1392&lt;&gt;"",IFERROR(INDEX(TArea,MATCH(B1392,TName,0))&amp;"",D1392&amp;""),D1392&amp;""))</f>
        <v/>
      </c>
      <c r="J1392" s="11">
        <f>IF(AND(A1392="",B1392=""),"",IF(B1392&lt;&gt;"",IFERROR(INDEX(TAsset,MATCH(B1392,TName,0))&amp;"",E1392&amp;""),E1392&amp;""))</f>
        <v/>
      </c>
      <c r="K1392" s="28">
        <f>IF(AND(A1392="",B1392="",C1392="",F1392=""),"",IF(A1392="","Add a date",IF(A1392&gt;AsOf,"After as-of date: not counted yet",IF(AND(B1392&lt;&gt;"",COUNTIF(TName,B1392)=0),"Task not on Tasks sheet",""))))</f>
        <v/>
      </c>
    </row>
    <row r="1393">
      <c r="A1393" s="6" t="n"/>
      <c r="B1393" s="10" t="n"/>
      <c r="C1393" s="10" t="n"/>
      <c r="D1393" s="10" t="n"/>
      <c r="E1393" s="10" t="n"/>
      <c r="F1393" s="24" t="n"/>
      <c r="G1393" s="10" t="n"/>
      <c r="H1393" s="10" t="n"/>
      <c r="I1393" s="11">
        <f>IF(AND(A1393="",B1393=""),"",IF(B1393&lt;&gt;"",IFERROR(INDEX(TArea,MATCH(B1393,TName,0))&amp;"",D1393&amp;""),D1393&amp;""))</f>
        <v/>
      </c>
      <c r="J1393" s="11">
        <f>IF(AND(A1393="",B1393=""),"",IF(B1393&lt;&gt;"",IFERROR(INDEX(TAsset,MATCH(B1393,TName,0))&amp;"",E1393&amp;""),E1393&amp;""))</f>
        <v/>
      </c>
      <c r="K1393" s="28">
        <f>IF(AND(A1393="",B1393="",C1393="",F1393=""),"",IF(A1393="","Add a date",IF(A1393&gt;AsOf,"After as-of date: not counted yet",IF(AND(B1393&lt;&gt;"",COUNTIF(TName,B1393)=0),"Task not on Tasks sheet",""))))</f>
        <v/>
      </c>
    </row>
    <row r="1394">
      <c r="A1394" s="6" t="n"/>
      <c r="B1394" s="10" t="n"/>
      <c r="C1394" s="10" t="n"/>
      <c r="D1394" s="10" t="n"/>
      <c r="E1394" s="10" t="n"/>
      <c r="F1394" s="24" t="n"/>
      <c r="G1394" s="10" t="n"/>
      <c r="H1394" s="10" t="n"/>
      <c r="I1394" s="11">
        <f>IF(AND(A1394="",B1394=""),"",IF(B1394&lt;&gt;"",IFERROR(INDEX(TArea,MATCH(B1394,TName,0))&amp;"",D1394&amp;""),D1394&amp;""))</f>
        <v/>
      </c>
      <c r="J1394" s="11">
        <f>IF(AND(A1394="",B1394=""),"",IF(B1394&lt;&gt;"",IFERROR(INDEX(TAsset,MATCH(B1394,TName,0))&amp;"",E1394&amp;""),E1394&amp;""))</f>
        <v/>
      </c>
      <c r="K1394" s="28">
        <f>IF(AND(A1394="",B1394="",C1394="",F1394=""),"",IF(A1394="","Add a date",IF(A1394&gt;AsOf,"After as-of date: not counted yet",IF(AND(B1394&lt;&gt;"",COUNTIF(TName,B1394)=0),"Task not on Tasks sheet",""))))</f>
        <v/>
      </c>
    </row>
    <row r="1395">
      <c r="A1395" s="6" t="n"/>
      <c r="B1395" s="10" t="n"/>
      <c r="C1395" s="10" t="n"/>
      <c r="D1395" s="10" t="n"/>
      <c r="E1395" s="10" t="n"/>
      <c r="F1395" s="24" t="n"/>
      <c r="G1395" s="10" t="n"/>
      <c r="H1395" s="10" t="n"/>
      <c r="I1395" s="11">
        <f>IF(AND(A1395="",B1395=""),"",IF(B1395&lt;&gt;"",IFERROR(INDEX(TArea,MATCH(B1395,TName,0))&amp;"",D1395&amp;""),D1395&amp;""))</f>
        <v/>
      </c>
      <c r="J1395" s="11">
        <f>IF(AND(A1395="",B1395=""),"",IF(B1395&lt;&gt;"",IFERROR(INDEX(TAsset,MATCH(B1395,TName,0))&amp;"",E1395&amp;""),E1395&amp;""))</f>
        <v/>
      </c>
      <c r="K1395" s="28">
        <f>IF(AND(A1395="",B1395="",C1395="",F1395=""),"",IF(A1395="","Add a date",IF(A1395&gt;AsOf,"After as-of date: not counted yet",IF(AND(B1395&lt;&gt;"",COUNTIF(TName,B1395)=0),"Task not on Tasks sheet",""))))</f>
        <v/>
      </c>
    </row>
    <row r="1396">
      <c r="A1396" s="6" t="n"/>
      <c r="B1396" s="10" t="n"/>
      <c r="C1396" s="10" t="n"/>
      <c r="D1396" s="10" t="n"/>
      <c r="E1396" s="10" t="n"/>
      <c r="F1396" s="24" t="n"/>
      <c r="G1396" s="10" t="n"/>
      <c r="H1396" s="10" t="n"/>
      <c r="I1396" s="11">
        <f>IF(AND(A1396="",B1396=""),"",IF(B1396&lt;&gt;"",IFERROR(INDEX(TArea,MATCH(B1396,TName,0))&amp;"",D1396&amp;""),D1396&amp;""))</f>
        <v/>
      </c>
      <c r="J1396" s="11">
        <f>IF(AND(A1396="",B1396=""),"",IF(B1396&lt;&gt;"",IFERROR(INDEX(TAsset,MATCH(B1396,TName,0))&amp;"",E1396&amp;""),E1396&amp;""))</f>
        <v/>
      </c>
      <c r="K1396" s="28">
        <f>IF(AND(A1396="",B1396="",C1396="",F1396=""),"",IF(A1396="","Add a date",IF(A1396&gt;AsOf,"After as-of date: not counted yet",IF(AND(B1396&lt;&gt;"",COUNTIF(TName,B1396)=0),"Task not on Tasks sheet",""))))</f>
        <v/>
      </c>
    </row>
    <row r="1397">
      <c r="A1397" s="6" t="n"/>
      <c r="B1397" s="10" t="n"/>
      <c r="C1397" s="10" t="n"/>
      <c r="D1397" s="10" t="n"/>
      <c r="E1397" s="10" t="n"/>
      <c r="F1397" s="24" t="n"/>
      <c r="G1397" s="10" t="n"/>
      <c r="H1397" s="10" t="n"/>
      <c r="I1397" s="11">
        <f>IF(AND(A1397="",B1397=""),"",IF(B1397&lt;&gt;"",IFERROR(INDEX(TArea,MATCH(B1397,TName,0))&amp;"",D1397&amp;""),D1397&amp;""))</f>
        <v/>
      </c>
      <c r="J1397" s="11">
        <f>IF(AND(A1397="",B1397=""),"",IF(B1397&lt;&gt;"",IFERROR(INDEX(TAsset,MATCH(B1397,TName,0))&amp;"",E1397&amp;""),E1397&amp;""))</f>
        <v/>
      </c>
      <c r="K1397" s="28">
        <f>IF(AND(A1397="",B1397="",C1397="",F1397=""),"",IF(A1397="","Add a date",IF(A1397&gt;AsOf,"After as-of date: not counted yet",IF(AND(B1397&lt;&gt;"",COUNTIF(TName,B1397)=0),"Task not on Tasks sheet",""))))</f>
        <v/>
      </c>
    </row>
    <row r="1398">
      <c r="A1398" s="6" t="n"/>
      <c r="B1398" s="10" t="n"/>
      <c r="C1398" s="10" t="n"/>
      <c r="D1398" s="10" t="n"/>
      <c r="E1398" s="10" t="n"/>
      <c r="F1398" s="24" t="n"/>
      <c r="G1398" s="10" t="n"/>
      <c r="H1398" s="10" t="n"/>
      <c r="I1398" s="11">
        <f>IF(AND(A1398="",B1398=""),"",IF(B1398&lt;&gt;"",IFERROR(INDEX(TArea,MATCH(B1398,TName,0))&amp;"",D1398&amp;""),D1398&amp;""))</f>
        <v/>
      </c>
      <c r="J1398" s="11">
        <f>IF(AND(A1398="",B1398=""),"",IF(B1398&lt;&gt;"",IFERROR(INDEX(TAsset,MATCH(B1398,TName,0))&amp;"",E1398&amp;""),E1398&amp;""))</f>
        <v/>
      </c>
      <c r="K1398" s="28">
        <f>IF(AND(A1398="",B1398="",C1398="",F1398=""),"",IF(A1398="","Add a date",IF(A1398&gt;AsOf,"After as-of date: not counted yet",IF(AND(B1398&lt;&gt;"",COUNTIF(TName,B1398)=0),"Task not on Tasks sheet",""))))</f>
        <v/>
      </c>
    </row>
    <row r="1399">
      <c r="A1399" s="6" t="n"/>
      <c r="B1399" s="10" t="n"/>
      <c r="C1399" s="10" t="n"/>
      <c r="D1399" s="10" t="n"/>
      <c r="E1399" s="10" t="n"/>
      <c r="F1399" s="24" t="n"/>
      <c r="G1399" s="10" t="n"/>
      <c r="H1399" s="10" t="n"/>
      <c r="I1399" s="11">
        <f>IF(AND(A1399="",B1399=""),"",IF(B1399&lt;&gt;"",IFERROR(INDEX(TArea,MATCH(B1399,TName,0))&amp;"",D1399&amp;""),D1399&amp;""))</f>
        <v/>
      </c>
      <c r="J1399" s="11">
        <f>IF(AND(A1399="",B1399=""),"",IF(B1399&lt;&gt;"",IFERROR(INDEX(TAsset,MATCH(B1399,TName,0))&amp;"",E1399&amp;""),E1399&amp;""))</f>
        <v/>
      </c>
      <c r="K1399" s="28">
        <f>IF(AND(A1399="",B1399="",C1399="",F1399=""),"",IF(A1399="","Add a date",IF(A1399&gt;AsOf,"After as-of date: not counted yet",IF(AND(B1399&lt;&gt;"",COUNTIF(TName,B1399)=0),"Task not on Tasks sheet",""))))</f>
        <v/>
      </c>
    </row>
    <row r="1400">
      <c r="A1400" s="6" t="n"/>
      <c r="B1400" s="10" t="n"/>
      <c r="C1400" s="10" t="n"/>
      <c r="D1400" s="10" t="n"/>
      <c r="E1400" s="10" t="n"/>
      <c r="F1400" s="24" t="n"/>
      <c r="G1400" s="10" t="n"/>
      <c r="H1400" s="10" t="n"/>
      <c r="I1400" s="11">
        <f>IF(AND(A1400="",B1400=""),"",IF(B1400&lt;&gt;"",IFERROR(INDEX(TArea,MATCH(B1400,TName,0))&amp;"",D1400&amp;""),D1400&amp;""))</f>
        <v/>
      </c>
      <c r="J1400" s="11">
        <f>IF(AND(A1400="",B1400=""),"",IF(B1400&lt;&gt;"",IFERROR(INDEX(TAsset,MATCH(B1400,TName,0))&amp;"",E1400&amp;""),E1400&amp;""))</f>
        <v/>
      </c>
      <c r="K1400" s="28">
        <f>IF(AND(A1400="",B1400="",C1400="",F1400=""),"",IF(A1400="","Add a date",IF(A1400&gt;AsOf,"After as-of date: not counted yet",IF(AND(B1400&lt;&gt;"",COUNTIF(TName,B1400)=0),"Task not on Tasks sheet",""))))</f>
        <v/>
      </c>
    </row>
    <row r="1401">
      <c r="A1401" s="6" t="n"/>
      <c r="B1401" s="10" t="n"/>
      <c r="C1401" s="10" t="n"/>
      <c r="D1401" s="10" t="n"/>
      <c r="E1401" s="10" t="n"/>
      <c r="F1401" s="24" t="n"/>
      <c r="G1401" s="10" t="n"/>
      <c r="H1401" s="10" t="n"/>
      <c r="I1401" s="11">
        <f>IF(AND(A1401="",B1401=""),"",IF(B1401&lt;&gt;"",IFERROR(INDEX(TArea,MATCH(B1401,TName,0))&amp;"",D1401&amp;""),D1401&amp;""))</f>
        <v/>
      </c>
      <c r="J1401" s="11">
        <f>IF(AND(A1401="",B1401=""),"",IF(B1401&lt;&gt;"",IFERROR(INDEX(TAsset,MATCH(B1401,TName,0))&amp;"",E1401&amp;""),E1401&amp;""))</f>
        <v/>
      </c>
      <c r="K1401" s="28">
        <f>IF(AND(A1401="",B1401="",C1401="",F1401=""),"",IF(A1401="","Add a date",IF(A1401&gt;AsOf,"After as-of date: not counted yet",IF(AND(B1401&lt;&gt;"",COUNTIF(TName,B1401)=0),"Task not on Tasks sheet",""))))</f>
        <v/>
      </c>
    </row>
    <row r="1402">
      <c r="A1402" s="6" t="n"/>
      <c r="B1402" s="10" t="n"/>
      <c r="C1402" s="10" t="n"/>
      <c r="D1402" s="10" t="n"/>
      <c r="E1402" s="10" t="n"/>
      <c r="F1402" s="24" t="n"/>
      <c r="G1402" s="10" t="n"/>
      <c r="H1402" s="10" t="n"/>
      <c r="I1402" s="11">
        <f>IF(AND(A1402="",B1402=""),"",IF(B1402&lt;&gt;"",IFERROR(INDEX(TArea,MATCH(B1402,TName,0))&amp;"",D1402&amp;""),D1402&amp;""))</f>
        <v/>
      </c>
      <c r="J1402" s="11">
        <f>IF(AND(A1402="",B1402=""),"",IF(B1402&lt;&gt;"",IFERROR(INDEX(TAsset,MATCH(B1402,TName,0))&amp;"",E1402&amp;""),E1402&amp;""))</f>
        <v/>
      </c>
      <c r="K1402" s="28">
        <f>IF(AND(A1402="",B1402="",C1402="",F1402=""),"",IF(A1402="","Add a date",IF(A1402&gt;AsOf,"After as-of date: not counted yet",IF(AND(B1402&lt;&gt;"",COUNTIF(TName,B1402)=0),"Task not on Tasks sheet",""))))</f>
        <v/>
      </c>
    </row>
    <row r="1403">
      <c r="A1403" s="6" t="n"/>
      <c r="B1403" s="10" t="n"/>
      <c r="C1403" s="10" t="n"/>
      <c r="D1403" s="10" t="n"/>
      <c r="E1403" s="10" t="n"/>
      <c r="F1403" s="24" t="n"/>
      <c r="G1403" s="10" t="n"/>
      <c r="H1403" s="10" t="n"/>
      <c r="I1403" s="11">
        <f>IF(AND(A1403="",B1403=""),"",IF(B1403&lt;&gt;"",IFERROR(INDEX(TArea,MATCH(B1403,TName,0))&amp;"",D1403&amp;""),D1403&amp;""))</f>
        <v/>
      </c>
      <c r="J1403" s="11">
        <f>IF(AND(A1403="",B1403=""),"",IF(B1403&lt;&gt;"",IFERROR(INDEX(TAsset,MATCH(B1403,TName,0))&amp;"",E1403&amp;""),E1403&amp;""))</f>
        <v/>
      </c>
      <c r="K1403" s="28">
        <f>IF(AND(A1403="",B1403="",C1403="",F1403=""),"",IF(A1403="","Add a date",IF(A1403&gt;AsOf,"After as-of date: not counted yet",IF(AND(B1403&lt;&gt;"",COUNTIF(TName,B1403)=0),"Task not on Tasks sheet",""))))</f>
        <v/>
      </c>
    </row>
    <row r="1404">
      <c r="A1404" s="6" t="n"/>
      <c r="B1404" s="10" t="n"/>
      <c r="C1404" s="10" t="n"/>
      <c r="D1404" s="10" t="n"/>
      <c r="E1404" s="10" t="n"/>
      <c r="F1404" s="24" t="n"/>
      <c r="G1404" s="10" t="n"/>
      <c r="H1404" s="10" t="n"/>
      <c r="I1404" s="11">
        <f>IF(AND(A1404="",B1404=""),"",IF(B1404&lt;&gt;"",IFERROR(INDEX(TArea,MATCH(B1404,TName,0))&amp;"",D1404&amp;""),D1404&amp;""))</f>
        <v/>
      </c>
      <c r="J1404" s="11">
        <f>IF(AND(A1404="",B1404=""),"",IF(B1404&lt;&gt;"",IFERROR(INDEX(TAsset,MATCH(B1404,TName,0))&amp;"",E1404&amp;""),E1404&amp;""))</f>
        <v/>
      </c>
      <c r="K1404" s="28">
        <f>IF(AND(A1404="",B1404="",C1404="",F1404=""),"",IF(A1404="","Add a date",IF(A1404&gt;AsOf,"After as-of date: not counted yet",IF(AND(B1404&lt;&gt;"",COUNTIF(TName,B1404)=0),"Task not on Tasks sheet",""))))</f>
        <v/>
      </c>
    </row>
    <row r="1405">
      <c r="A1405" s="6" t="n"/>
      <c r="B1405" s="10" t="n"/>
      <c r="C1405" s="10" t="n"/>
      <c r="D1405" s="10" t="n"/>
      <c r="E1405" s="10" t="n"/>
      <c r="F1405" s="24" t="n"/>
      <c r="G1405" s="10" t="n"/>
      <c r="H1405" s="10" t="n"/>
      <c r="I1405" s="11">
        <f>IF(AND(A1405="",B1405=""),"",IF(B1405&lt;&gt;"",IFERROR(INDEX(TArea,MATCH(B1405,TName,0))&amp;"",D1405&amp;""),D1405&amp;""))</f>
        <v/>
      </c>
      <c r="J1405" s="11">
        <f>IF(AND(A1405="",B1405=""),"",IF(B1405&lt;&gt;"",IFERROR(INDEX(TAsset,MATCH(B1405,TName,0))&amp;"",E1405&amp;""),E1405&amp;""))</f>
        <v/>
      </c>
      <c r="K1405" s="28">
        <f>IF(AND(A1405="",B1405="",C1405="",F1405=""),"",IF(A1405="","Add a date",IF(A1405&gt;AsOf,"After as-of date: not counted yet",IF(AND(B1405&lt;&gt;"",COUNTIF(TName,B1405)=0),"Task not on Tasks sheet",""))))</f>
        <v/>
      </c>
    </row>
    <row r="1406">
      <c r="A1406" s="6" t="n"/>
      <c r="B1406" s="10" t="n"/>
      <c r="C1406" s="10" t="n"/>
      <c r="D1406" s="10" t="n"/>
      <c r="E1406" s="10" t="n"/>
      <c r="F1406" s="24" t="n"/>
      <c r="G1406" s="10" t="n"/>
      <c r="H1406" s="10" t="n"/>
      <c r="I1406" s="11">
        <f>IF(AND(A1406="",B1406=""),"",IF(B1406&lt;&gt;"",IFERROR(INDEX(TArea,MATCH(B1406,TName,0))&amp;"",D1406&amp;""),D1406&amp;""))</f>
        <v/>
      </c>
      <c r="J1406" s="11">
        <f>IF(AND(A1406="",B1406=""),"",IF(B1406&lt;&gt;"",IFERROR(INDEX(TAsset,MATCH(B1406,TName,0))&amp;"",E1406&amp;""),E1406&amp;""))</f>
        <v/>
      </c>
      <c r="K1406" s="28">
        <f>IF(AND(A1406="",B1406="",C1406="",F1406=""),"",IF(A1406="","Add a date",IF(A1406&gt;AsOf,"After as-of date: not counted yet",IF(AND(B1406&lt;&gt;"",COUNTIF(TName,B1406)=0),"Task not on Tasks sheet",""))))</f>
        <v/>
      </c>
    </row>
    <row r="1407">
      <c r="A1407" s="6" t="n"/>
      <c r="B1407" s="10" t="n"/>
      <c r="C1407" s="10" t="n"/>
      <c r="D1407" s="10" t="n"/>
      <c r="E1407" s="10" t="n"/>
      <c r="F1407" s="24" t="n"/>
      <c r="G1407" s="10" t="n"/>
      <c r="H1407" s="10" t="n"/>
      <c r="I1407" s="11">
        <f>IF(AND(A1407="",B1407=""),"",IF(B1407&lt;&gt;"",IFERROR(INDEX(TArea,MATCH(B1407,TName,0))&amp;"",D1407&amp;""),D1407&amp;""))</f>
        <v/>
      </c>
      <c r="J1407" s="11">
        <f>IF(AND(A1407="",B1407=""),"",IF(B1407&lt;&gt;"",IFERROR(INDEX(TAsset,MATCH(B1407,TName,0))&amp;"",E1407&amp;""),E1407&amp;""))</f>
        <v/>
      </c>
      <c r="K1407" s="28">
        <f>IF(AND(A1407="",B1407="",C1407="",F1407=""),"",IF(A1407="","Add a date",IF(A1407&gt;AsOf,"After as-of date: not counted yet",IF(AND(B1407&lt;&gt;"",COUNTIF(TName,B1407)=0),"Task not on Tasks sheet",""))))</f>
        <v/>
      </c>
    </row>
    <row r="1408">
      <c r="A1408" s="6" t="n"/>
      <c r="B1408" s="10" t="n"/>
      <c r="C1408" s="10" t="n"/>
      <c r="D1408" s="10" t="n"/>
      <c r="E1408" s="10" t="n"/>
      <c r="F1408" s="24" t="n"/>
      <c r="G1408" s="10" t="n"/>
      <c r="H1408" s="10" t="n"/>
      <c r="I1408" s="11">
        <f>IF(AND(A1408="",B1408=""),"",IF(B1408&lt;&gt;"",IFERROR(INDEX(TArea,MATCH(B1408,TName,0))&amp;"",D1408&amp;""),D1408&amp;""))</f>
        <v/>
      </c>
      <c r="J1408" s="11">
        <f>IF(AND(A1408="",B1408=""),"",IF(B1408&lt;&gt;"",IFERROR(INDEX(TAsset,MATCH(B1408,TName,0))&amp;"",E1408&amp;""),E1408&amp;""))</f>
        <v/>
      </c>
      <c r="K1408" s="28">
        <f>IF(AND(A1408="",B1408="",C1408="",F1408=""),"",IF(A1408="","Add a date",IF(A1408&gt;AsOf,"After as-of date: not counted yet",IF(AND(B1408&lt;&gt;"",COUNTIF(TName,B1408)=0),"Task not on Tasks sheet",""))))</f>
        <v/>
      </c>
    </row>
    <row r="1409">
      <c r="A1409" s="6" t="n"/>
      <c r="B1409" s="10" t="n"/>
      <c r="C1409" s="10" t="n"/>
      <c r="D1409" s="10" t="n"/>
      <c r="E1409" s="10" t="n"/>
      <c r="F1409" s="24" t="n"/>
      <c r="G1409" s="10" t="n"/>
      <c r="H1409" s="10" t="n"/>
      <c r="I1409" s="11">
        <f>IF(AND(A1409="",B1409=""),"",IF(B1409&lt;&gt;"",IFERROR(INDEX(TArea,MATCH(B1409,TName,0))&amp;"",D1409&amp;""),D1409&amp;""))</f>
        <v/>
      </c>
      <c r="J1409" s="11">
        <f>IF(AND(A1409="",B1409=""),"",IF(B1409&lt;&gt;"",IFERROR(INDEX(TAsset,MATCH(B1409,TName,0))&amp;"",E1409&amp;""),E1409&amp;""))</f>
        <v/>
      </c>
      <c r="K1409" s="28">
        <f>IF(AND(A1409="",B1409="",C1409="",F1409=""),"",IF(A1409="","Add a date",IF(A1409&gt;AsOf,"After as-of date: not counted yet",IF(AND(B1409&lt;&gt;"",COUNTIF(TName,B1409)=0),"Task not on Tasks sheet",""))))</f>
        <v/>
      </c>
    </row>
    <row r="1410">
      <c r="A1410" s="6" t="n"/>
      <c r="B1410" s="10" t="n"/>
      <c r="C1410" s="10" t="n"/>
      <c r="D1410" s="10" t="n"/>
      <c r="E1410" s="10" t="n"/>
      <c r="F1410" s="24" t="n"/>
      <c r="G1410" s="10" t="n"/>
      <c r="H1410" s="10" t="n"/>
      <c r="I1410" s="11">
        <f>IF(AND(A1410="",B1410=""),"",IF(B1410&lt;&gt;"",IFERROR(INDEX(TArea,MATCH(B1410,TName,0))&amp;"",D1410&amp;""),D1410&amp;""))</f>
        <v/>
      </c>
      <c r="J1410" s="11">
        <f>IF(AND(A1410="",B1410=""),"",IF(B1410&lt;&gt;"",IFERROR(INDEX(TAsset,MATCH(B1410,TName,0))&amp;"",E1410&amp;""),E1410&amp;""))</f>
        <v/>
      </c>
      <c r="K1410" s="28">
        <f>IF(AND(A1410="",B1410="",C1410="",F1410=""),"",IF(A1410="","Add a date",IF(A1410&gt;AsOf,"After as-of date: not counted yet",IF(AND(B1410&lt;&gt;"",COUNTIF(TName,B1410)=0),"Task not on Tasks sheet",""))))</f>
        <v/>
      </c>
    </row>
    <row r="1411">
      <c r="A1411" s="6" t="n"/>
      <c r="B1411" s="10" t="n"/>
      <c r="C1411" s="10" t="n"/>
      <c r="D1411" s="10" t="n"/>
      <c r="E1411" s="10" t="n"/>
      <c r="F1411" s="24" t="n"/>
      <c r="G1411" s="10" t="n"/>
      <c r="H1411" s="10" t="n"/>
      <c r="I1411" s="11">
        <f>IF(AND(A1411="",B1411=""),"",IF(B1411&lt;&gt;"",IFERROR(INDEX(TArea,MATCH(B1411,TName,0))&amp;"",D1411&amp;""),D1411&amp;""))</f>
        <v/>
      </c>
      <c r="J1411" s="11">
        <f>IF(AND(A1411="",B1411=""),"",IF(B1411&lt;&gt;"",IFERROR(INDEX(TAsset,MATCH(B1411,TName,0))&amp;"",E1411&amp;""),E1411&amp;""))</f>
        <v/>
      </c>
      <c r="K1411" s="28">
        <f>IF(AND(A1411="",B1411="",C1411="",F1411=""),"",IF(A1411="","Add a date",IF(A1411&gt;AsOf,"After as-of date: not counted yet",IF(AND(B1411&lt;&gt;"",COUNTIF(TName,B1411)=0),"Task not on Tasks sheet",""))))</f>
        <v/>
      </c>
    </row>
    <row r="1412">
      <c r="A1412" s="6" t="n"/>
      <c r="B1412" s="10" t="n"/>
      <c r="C1412" s="10" t="n"/>
      <c r="D1412" s="10" t="n"/>
      <c r="E1412" s="10" t="n"/>
      <c r="F1412" s="24" t="n"/>
      <c r="G1412" s="10" t="n"/>
      <c r="H1412" s="10" t="n"/>
      <c r="I1412" s="11">
        <f>IF(AND(A1412="",B1412=""),"",IF(B1412&lt;&gt;"",IFERROR(INDEX(TArea,MATCH(B1412,TName,0))&amp;"",D1412&amp;""),D1412&amp;""))</f>
        <v/>
      </c>
      <c r="J1412" s="11">
        <f>IF(AND(A1412="",B1412=""),"",IF(B1412&lt;&gt;"",IFERROR(INDEX(TAsset,MATCH(B1412,TName,0))&amp;"",E1412&amp;""),E1412&amp;""))</f>
        <v/>
      </c>
      <c r="K1412" s="28">
        <f>IF(AND(A1412="",B1412="",C1412="",F1412=""),"",IF(A1412="","Add a date",IF(A1412&gt;AsOf,"After as-of date: not counted yet",IF(AND(B1412&lt;&gt;"",COUNTIF(TName,B1412)=0),"Task not on Tasks sheet",""))))</f>
        <v/>
      </c>
    </row>
    <row r="1413">
      <c r="A1413" s="6" t="n"/>
      <c r="B1413" s="10" t="n"/>
      <c r="C1413" s="10" t="n"/>
      <c r="D1413" s="10" t="n"/>
      <c r="E1413" s="10" t="n"/>
      <c r="F1413" s="24" t="n"/>
      <c r="G1413" s="10" t="n"/>
      <c r="H1413" s="10" t="n"/>
      <c r="I1413" s="11">
        <f>IF(AND(A1413="",B1413=""),"",IF(B1413&lt;&gt;"",IFERROR(INDEX(TArea,MATCH(B1413,TName,0))&amp;"",D1413&amp;""),D1413&amp;""))</f>
        <v/>
      </c>
      <c r="J1413" s="11">
        <f>IF(AND(A1413="",B1413=""),"",IF(B1413&lt;&gt;"",IFERROR(INDEX(TAsset,MATCH(B1413,TName,0))&amp;"",E1413&amp;""),E1413&amp;""))</f>
        <v/>
      </c>
      <c r="K1413" s="28">
        <f>IF(AND(A1413="",B1413="",C1413="",F1413=""),"",IF(A1413="","Add a date",IF(A1413&gt;AsOf,"After as-of date: not counted yet",IF(AND(B1413&lt;&gt;"",COUNTIF(TName,B1413)=0),"Task not on Tasks sheet",""))))</f>
        <v/>
      </c>
    </row>
    <row r="1414">
      <c r="A1414" s="6" t="n"/>
      <c r="B1414" s="10" t="n"/>
      <c r="C1414" s="10" t="n"/>
      <c r="D1414" s="10" t="n"/>
      <c r="E1414" s="10" t="n"/>
      <c r="F1414" s="24" t="n"/>
      <c r="G1414" s="10" t="n"/>
      <c r="H1414" s="10" t="n"/>
      <c r="I1414" s="11">
        <f>IF(AND(A1414="",B1414=""),"",IF(B1414&lt;&gt;"",IFERROR(INDEX(TArea,MATCH(B1414,TName,0))&amp;"",D1414&amp;""),D1414&amp;""))</f>
        <v/>
      </c>
      <c r="J1414" s="11">
        <f>IF(AND(A1414="",B1414=""),"",IF(B1414&lt;&gt;"",IFERROR(INDEX(TAsset,MATCH(B1414,TName,0))&amp;"",E1414&amp;""),E1414&amp;""))</f>
        <v/>
      </c>
      <c r="K1414" s="28">
        <f>IF(AND(A1414="",B1414="",C1414="",F1414=""),"",IF(A1414="","Add a date",IF(A1414&gt;AsOf,"After as-of date: not counted yet",IF(AND(B1414&lt;&gt;"",COUNTIF(TName,B1414)=0),"Task not on Tasks sheet",""))))</f>
        <v/>
      </c>
    </row>
    <row r="1415">
      <c r="A1415" s="6" t="n"/>
      <c r="B1415" s="10" t="n"/>
      <c r="C1415" s="10" t="n"/>
      <c r="D1415" s="10" t="n"/>
      <c r="E1415" s="10" t="n"/>
      <c r="F1415" s="24" t="n"/>
      <c r="G1415" s="10" t="n"/>
      <c r="H1415" s="10" t="n"/>
      <c r="I1415" s="11">
        <f>IF(AND(A1415="",B1415=""),"",IF(B1415&lt;&gt;"",IFERROR(INDEX(TArea,MATCH(B1415,TName,0))&amp;"",D1415&amp;""),D1415&amp;""))</f>
        <v/>
      </c>
      <c r="J1415" s="11">
        <f>IF(AND(A1415="",B1415=""),"",IF(B1415&lt;&gt;"",IFERROR(INDEX(TAsset,MATCH(B1415,TName,0))&amp;"",E1415&amp;""),E1415&amp;""))</f>
        <v/>
      </c>
      <c r="K1415" s="28">
        <f>IF(AND(A1415="",B1415="",C1415="",F1415=""),"",IF(A1415="","Add a date",IF(A1415&gt;AsOf,"After as-of date: not counted yet",IF(AND(B1415&lt;&gt;"",COUNTIF(TName,B1415)=0),"Task not on Tasks sheet",""))))</f>
        <v/>
      </c>
    </row>
    <row r="1416">
      <c r="A1416" s="6" t="n"/>
      <c r="B1416" s="10" t="n"/>
      <c r="C1416" s="10" t="n"/>
      <c r="D1416" s="10" t="n"/>
      <c r="E1416" s="10" t="n"/>
      <c r="F1416" s="24" t="n"/>
      <c r="G1416" s="10" t="n"/>
      <c r="H1416" s="10" t="n"/>
      <c r="I1416" s="11">
        <f>IF(AND(A1416="",B1416=""),"",IF(B1416&lt;&gt;"",IFERROR(INDEX(TArea,MATCH(B1416,TName,0))&amp;"",D1416&amp;""),D1416&amp;""))</f>
        <v/>
      </c>
      <c r="J1416" s="11">
        <f>IF(AND(A1416="",B1416=""),"",IF(B1416&lt;&gt;"",IFERROR(INDEX(TAsset,MATCH(B1416,TName,0))&amp;"",E1416&amp;""),E1416&amp;""))</f>
        <v/>
      </c>
      <c r="K1416" s="28">
        <f>IF(AND(A1416="",B1416="",C1416="",F1416=""),"",IF(A1416="","Add a date",IF(A1416&gt;AsOf,"After as-of date: not counted yet",IF(AND(B1416&lt;&gt;"",COUNTIF(TName,B1416)=0),"Task not on Tasks sheet",""))))</f>
        <v/>
      </c>
    </row>
    <row r="1417">
      <c r="A1417" s="6" t="n"/>
      <c r="B1417" s="10" t="n"/>
      <c r="C1417" s="10" t="n"/>
      <c r="D1417" s="10" t="n"/>
      <c r="E1417" s="10" t="n"/>
      <c r="F1417" s="24" t="n"/>
      <c r="G1417" s="10" t="n"/>
      <c r="H1417" s="10" t="n"/>
      <c r="I1417" s="11">
        <f>IF(AND(A1417="",B1417=""),"",IF(B1417&lt;&gt;"",IFERROR(INDEX(TArea,MATCH(B1417,TName,0))&amp;"",D1417&amp;""),D1417&amp;""))</f>
        <v/>
      </c>
      <c r="J1417" s="11">
        <f>IF(AND(A1417="",B1417=""),"",IF(B1417&lt;&gt;"",IFERROR(INDEX(TAsset,MATCH(B1417,TName,0))&amp;"",E1417&amp;""),E1417&amp;""))</f>
        <v/>
      </c>
      <c r="K1417" s="28">
        <f>IF(AND(A1417="",B1417="",C1417="",F1417=""),"",IF(A1417="","Add a date",IF(A1417&gt;AsOf,"After as-of date: not counted yet",IF(AND(B1417&lt;&gt;"",COUNTIF(TName,B1417)=0),"Task not on Tasks sheet",""))))</f>
        <v/>
      </c>
    </row>
    <row r="1418">
      <c r="A1418" s="6" t="n"/>
      <c r="B1418" s="10" t="n"/>
      <c r="C1418" s="10" t="n"/>
      <c r="D1418" s="10" t="n"/>
      <c r="E1418" s="10" t="n"/>
      <c r="F1418" s="24" t="n"/>
      <c r="G1418" s="10" t="n"/>
      <c r="H1418" s="10" t="n"/>
      <c r="I1418" s="11">
        <f>IF(AND(A1418="",B1418=""),"",IF(B1418&lt;&gt;"",IFERROR(INDEX(TArea,MATCH(B1418,TName,0))&amp;"",D1418&amp;""),D1418&amp;""))</f>
        <v/>
      </c>
      <c r="J1418" s="11">
        <f>IF(AND(A1418="",B1418=""),"",IF(B1418&lt;&gt;"",IFERROR(INDEX(TAsset,MATCH(B1418,TName,0))&amp;"",E1418&amp;""),E1418&amp;""))</f>
        <v/>
      </c>
      <c r="K1418" s="28">
        <f>IF(AND(A1418="",B1418="",C1418="",F1418=""),"",IF(A1418="","Add a date",IF(A1418&gt;AsOf,"After as-of date: not counted yet",IF(AND(B1418&lt;&gt;"",COUNTIF(TName,B1418)=0),"Task not on Tasks sheet",""))))</f>
        <v/>
      </c>
    </row>
    <row r="1419">
      <c r="A1419" s="6" t="n"/>
      <c r="B1419" s="10" t="n"/>
      <c r="C1419" s="10" t="n"/>
      <c r="D1419" s="10" t="n"/>
      <c r="E1419" s="10" t="n"/>
      <c r="F1419" s="24" t="n"/>
      <c r="G1419" s="10" t="n"/>
      <c r="H1419" s="10" t="n"/>
      <c r="I1419" s="11">
        <f>IF(AND(A1419="",B1419=""),"",IF(B1419&lt;&gt;"",IFERROR(INDEX(TArea,MATCH(B1419,TName,0))&amp;"",D1419&amp;""),D1419&amp;""))</f>
        <v/>
      </c>
      <c r="J1419" s="11">
        <f>IF(AND(A1419="",B1419=""),"",IF(B1419&lt;&gt;"",IFERROR(INDEX(TAsset,MATCH(B1419,TName,0))&amp;"",E1419&amp;""),E1419&amp;""))</f>
        <v/>
      </c>
      <c r="K1419" s="28">
        <f>IF(AND(A1419="",B1419="",C1419="",F1419=""),"",IF(A1419="","Add a date",IF(A1419&gt;AsOf,"After as-of date: not counted yet",IF(AND(B1419&lt;&gt;"",COUNTIF(TName,B1419)=0),"Task not on Tasks sheet",""))))</f>
        <v/>
      </c>
    </row>
    <row r="1420">
      <c r="A1420" s="6" t="n"/>
      <c r="B1420" s="10" t="n"/>
      <c r="C1420" s="10" t="n"/>
      <c r="D1420" s="10" t="n"/>
      <c r="E1420" s="10" t="n"/>
      <c r="F1420" s="24" t="n"/>
      <c r="G1420" s="10" t="n"/>
      <c r="H1420" s="10" t="n"/>
      <c r="I1420" s="11">
        <f>IF(AND(A1420="",B1420=""),"",IF(B1420&lt;&gt;"",IFERROR(INDEX(TArea,MATCH(B1420,TName,0))&amp;"",D1420&amp;""),D1420&amp;""))</f>
        <v/>
      </c>
      <c r="J1420" s="11">
        <f>IF(AND(A1420="",B1420=""),"",IF(B1420&lt;&gt;"",IFERROR(INDEX(TAsset,MATCH(B1420,TName,0))&amp;"",E1420&amp;""),E1420&amp;""))</f>
        <v/>
      </c>
      <c r="K1420" s="28">
        <f>IF(AND(A1420="",B1420="",C1420="",F1420=""),"",IF(A1420="","Add a date",IF(A1420&gt;AsOf,"After as-of date: not counted yet",IF(AND(B1420&lt;&gt;"",COUNTIF(TName,B1420)=0),"Task not on Tasks sheet",""))))</f>
        <v/>
      </c>
    </row>
    <row r="1421">
      <c r="A1421" s="6" t="n"/>
      <c r="B1421" s="10" t="n"/>
      <c r="C1421" s="10" t="n"/>
      <c r="D1421" s="10" t="n"/>
      <c r="E1421" s="10" t="n"/>
      <c r="F1421" s="24" t="n"/>
      <c r="G1421" s="10" t="n"/>
      <c r="H1421" s="10" t="n"/>
      <c r="I1421" s="11">
        <f>IF(AND(A1421="",B1421=""),"",IF(B1421&lt;&gt;"",IFERROR(INDEX(TArea,MATCH(B1421,TName,0))&amp;"",D1421&amp;""),D1421&amp;""))</f>
        <v/>
      </c>
      <c r="J1421" s="11">
        <f>IF(AND(A1421="",B1421=""),"",IF(B1421&lt;&gt;"",IFERROR(INDEX(TAsset,MATCH(B1421,TName,0))&amp;"",E1421&amp;""),E1421&amp;""))</f>
        <v/>
      </c>
      <c r="K1421" s="28">
        <f>IF(AND(A1421="",B1421="",C1421="",F1421=""),"",IF(A1421="","Add a date",IF(A1421&gt;AsOf,"After as-of date: not counted yet",IF(AND(B1421&lt;&gt;"",COUNTIF(TName,B1421)=0),"Task not on Tasks sheet",""))))</f>
        <v/>
      </c>
    </row>
    <row r="1422">
      <c r="A1422" s="6" t="n"/>
      <c r="B1422" s="10" t="n"/>
      <c r="C1422" s="10" t="n"/>
      <c r="D1422" s="10" t="n"/>
      <c r="E1422" s="10" t="n"/>
      <c r="F1422" s="24" t="n"/>
      <c r="G1422" s="10" t="n"/>
      <c r="H1422" s="10" t="n"/>
      <c r="I1422" s="11">
        <f>IF(AND(A1422="",B1422=""),"",IF(B1422&lt;&gt;"",IFERROR(INDEX(TArea,MATCH(B1422,TName,0))&amp;"",D1422&amp;""),D1422&amp;""))</f>
        <v/>
      </c>
      <c r="J1422" s="11">
        <f>IF(AND(A1422="",B1422=""),"",IF(B1422&lt;&gt;"",IFERROR(INDEX(TAsset,MATCH(B1422,TName,0))&amp;"",E1422&amp;""),E1422&amp;""))</f>
        <v/>
      </c>
      <c r="K1422" s="28">
        <f>IF(AND(A1422="",B1422="",C1422="",F1422=""),"",IF(A1422="","Add a date",IF(A1422&gt;AsOf,"After as-of date: not counted yet",IF(AND(B1422&lt;&gt;"",COUNTIF(TName,B1422)=0),"Task not on Tasks sheet",""))))</f>
        <v/>
      </c>
    </row>
    <row r="1423">
      <c r="A1423" s="6" t="n"/>
      <c r="B1423" s="10" t="n"/>
      <c r="C1423" s="10" t="n"/>
      <c r="D1423" s="10" t="n"/>
      <c r="E1423" s="10" t="n"/>
      <c r="F1423" s="24" t="n"/>
      <c r="G1423" s="10" t="n"/>
      <c r="H1423" s="10" t="n"/>
      <c r="I1423" s="11">
        <f>IF(AND(A1423="",B1423=""),"",IF(B1423&lt;&gt;"",IFERROR(INDEX(TArea,MATCH(B1423,TName,0))&amp;"",D1423&amp;""),D1423&amp;""))</f>
        <v/>
      </c>
      <c r="J1423" s="11">
        <f>IF(AND(A1423="",B1423=""),"",IF(B1423&lt;&gt;"",IFERROR(INDEX(TAsset,MATCH(B1423,TName,0))&amp;"",E1423&amp;""),E1423&amp;""))</f>
        <v/>
      </c>
      <c r="K1423" s="28">
        <f>IF(AND(A1423="",B1423="",C1423="",F1423=""),"",IF(A1423="","Add a date",IF(A1423&gt;AsOf,"After as-of date: not counted yet",IF(AND(B1423&lt;&gt;"",COUNTIF(TName,B1423)=0),"Task not on Tasks sheet",""))))</f>
        <v/>
      </c>
    </row>
    <row r="1424">
      <c r="A1424" s="6" t="n"/>
      <c r="B1424" s="10" t="n"/>
      <c r="C1424" s="10" t="n"/>
      <c r="D1424" s="10" t="n"/>
      <c r="E1424" s="10" t="n"/>
      <c r="F1424" s="24" t="n"/>
      <c r="G1424" s="10" t="n"/>
      <c r="H1424" s="10" t="n"/>
      <c r="I1424" s="11">
        <f>IF(AND(A1424="",B1424=""),"",IF(B1424&lt;&gt;"",IFERROR(INDEX(TArea,MATCH(B1424,TName,0))&amp;"",D1424&amp;""),D1424&amp;""))</f>
        <v/>
      </c>
      <c r="J1424" s="11">
        <f>IF(AND(A1424="",B1424=""),"",IF(B1424&lt;&gt;"",IFERROR(INDEX(TAsset,MATCH(B1424,TName,0))&amp;"",E1424&amp;""),E1424&amp;""))</f>
        <v/>
      </c>
      <c r="K1424" s="28">
        <f>IF(AND(A1424="",B1424="",C1424="",F1424=""),"",IF(A1424="","Add a date",IF(A1424&gt;AsOf,"After as-of date: not counted yet",IF(AND(B1424&lt;&gt;"",COUNTIF(TName,B1424)=0),"Task not on Tasks sheet",""))))</f>
        <v/>
      </c>
    </row>
    <row r="1425">
      <c r="A1425" s="6" t="n"/>
      <c r="B1425" s="10" t="n"/>
      <c r="C1425" s="10" t="n"/>
      <c r="D1425" s="10" t="n"/>
      <c r="E1425" s="10" t="n"/>
      <c r="F1425" s="24" t="n"/>
      <c r="G1425" s="10" t="n"/>
      <c r="H1425" s="10" t="n"/>
      <c r="I1425" s="11">
        <f>IF(AND(A1425="",B1425=""),"",IF(B1425&lt;&gt;"",IFERROR(INDEX(TArea,MATCH(B1425,TName,0))&amp;"",D1425&amp;""),D1425&amp;""))</f>
        <v/>
      </c>
      <c r="J1425" s="11">
        <f>IF(AND(A1425="",B1425=""),"",IF(B1425&lt;&gt;"",IFERROR(INDEX(TAsset,MATCH(B1425,TName,0))&amp;"",E1425&amp;""),E1425&amp;""))</f>
        <v/>
      </c>
      <c r="K1425" s="28">
        <f>IF(AND(A1425="",B1425="",C1425="",F1425=""),"",IF(A1425="","Add a date",IF(A1425&gt;AsOf,"After as-of date: not counted yet",IF(AND(B1425&lt;&gt;"",COUNTIF(TName,B1425)=0),"Task not on Tasks sheet",""))))</f>
        <v/>
      </c>
    </row>
    <row r="1426">
      <c r="A1426" s="6" t="n"/>
      <c r="B1426" s="10" t="n"/>
      <c r="C1426" s="10" t="n"/>
      <c r="D1426" s="10" t="n"/>
      <c r="E1426" s="10" t="n"/>
      <c r="F1426" s="24" t="n"/>
      <c r="G1426" s="10" t="n"/>
      <c r="H1426" s="10" t="n"/>
      <c r="I1426" s="11">
        <f>IF(AND(A1426="",B1426=""),"",IF(B1426&lt;&gt;"",IFERROR(INDEX(TArea,MATCH(B1426,TName,0))&amp;"",D1426&amp;""),D1426&amp;""))</f>
        <v/>
      </c>
      <c r="J1426" s="11">
        <f>IF(AND(A1426="",B1426=""),"",IF(B1426&lt;&gt;"",IFERROR(INDEX(TAsset,MATCH(B1426,TName,0))&amp;"",E1426&amp;""),E1426&amp;""))</f>
        <v/>
      </c>
      <c r="K1426" s="28">
        <f>IF(AND(A1426="",B1426="",C1426="",F1426=""),"",IF(A1426="","Add a date",IF(A1426&gt;AsOf,"After as-of date: not counted yet",IF(AND(B1426&lt;&gt;"",COUNTIF(TName,B1426)=0),"Task not on Tasks sheet",""))))</f>
        <v/>
      </c>
    </row>
    <row r="1427">
      <c r="A1427" s="6" t="n"/>
      <c r="B1427" s="10" t="n"/>
      <c r="C1427" s="10" t="n"/>
      <c r="D1427" s="10" t="n"/>
      <c r="E1427" s="10" t="n"/>
      <c r="F1427" s="24" t="n"/>
      <c r="G1427" s="10" t="n"/>
      <c r="H1427" s="10" t="n"/>
      <c r="I1427" s="11">
        <f>IF(AND(A1427="",B1427=""),"",IF(B1427&lt;&gt;"",IFERROR(INDEX(TArea,MATCH(B1427,TName,0))&amp;"",D1427&amp;""),D1427&amp;""))</f>
        <v/>
      </c>
      <c r="J1427" s="11">
        <f>IF(AND(A1427="",B1427=""),"",IF(B1427&lt;&gt;"",IFERROR(INDEX(TAsset,MATCH(B1427,TName,0))&amp;"",E1427&amp;""),E1427&amp;""))</f>
        <v/>
      </c>
      <c r="K1427" s="28">
        <f>IF(AND(A1427="",B1427="",C1427="",F1427=""),"",IF(A1427="","Add a date",IF(A1427&gt;AsOf,"After as-of date: not counted yet",IF(AND(B1427&lt;&gt;"",COUNTIF(TName,B1427)=0),"Task not on Tasks sheet",""))))</f>
        <v/>
      </c>
    </row>
    <row r="1428">
      <c r="A1428" s="6" t="n"/>
      <c r="B1428" s="10" t="n"/>
      <c r="C1428" s="10" t="n"/>
      <c r="D1428" s="10" t="n"/>
      <c r="E1428" s="10" t="n"/>
      <c r="F1428" s="24" t="n"/>
      <c r="G1428" s="10" t="n"/>
      <c r="H1428" s="10" t="n"/>
      <c r="I1428" s="11">
        <f>IF(AND(A1428="",B1428=""),"",IF(B1428&lt;&gt;"",IFERROR(INDEX(TArea,MATCH(B1428,TName,0))&amp;"",D1428&amp;""),D1428&amp;""))</f>
        <v/>
      </c>
      <c r="J1428" s="11">
        <f>IF(AND(A1428="",B1428=""),"",IF(B1428&lt;&gt;"",IFERROR(INDEX(TAsset,MATCH(B1428,TName,0))&amp;"",E1428&amp;""),E1428&amp;""))</f>
        <v/>
      </c>
      <c r="K1428" s="28">
        <f>IF(AND(A1428="",B1428="",C1428="",F1428=""),"",IF(A1428="","Add a date",IF(A1428&gt;AsOf,"After as-of date: not counted yet",IF(AND(B1428&lt;&gt;"",COUNTIF(TName,B1428)=0),"Task not on Tasks sheet",""))))</f>
        <v/>
      </c>
    </row>
    <row r="1429">
      <c r="A1429" s="6" t="n"/>
      <c r="B1429" s="10" t="n"/>
      <c r="C1429" s="10" t="n"/>
      <c r="D1429" s="10" t="n"/>
      <c r="E1429" s="10" t="n"/>
      <c r="F1429" s="24" t="n"/>
      <c r="G1429" s="10" t="n"/>
      <c r="H1429" s="10" t="n"/>
      <c r="I1429" s="11">
        <f>IF(AND(A1429="",B1429=""),"",IF(B1429&lt;&gt;"",IFERROR(INDEX(TArea,MATCH(B1429,TName,0))&amp;"",D1429&amp;""),D1429&amp;""))</f>
        <v/>
      </c>
      <c r="J1429" s="11">
        <f>IF(AND(A1429="",B1429=""),"",IF(B1429&lt;&gt;"",IFERROR(INDEX(TAsset,MATCH(B1429,TName,0))&amp;"",E1429&amp;""),E1429&amp;""))</f>
        <v/>
      </c>
      <c r="K1429" s="28">
        <f>IF(AND(A1429="",B1429="",C1429="",F1429=""),"",IF(A1429="","Add a date",IF(A1429&gt;AsOf,"After as-of date: not counted yet",IF(AND(B1429&lt;&gt;"",COUNTIF(TName,B1429)=0),"Task not on Tasks sheet",""))))</f>
        <v/>
      </c>
    </row>
    <row r="1430">
      <c r="A1430" s="6" t="n"/>
      <c r="B1430" s="10" t="n"/>
      <c r="C1430" s="10" t="n"/>
      <c r="D1430" s="10" t="n"/>
      <c r="E1430" s="10" t="n"/>
      <c r="F1430" s="24" t="n"/>
      <c r="G1430" s="10" t="n"/>
      <c r="H1430" s="10" t="n"/>
      <c r="I1430" s="11">
        <f>IF(AND(A1430="",B1430=""),"",IF(B1430&lt;&gt;"",IFERROR(INDEX(TArea,MATCH(B1430,TName,0))&amp;"",D1430&amp;""),D1430&amp;""))</f>
        <v/>
      </c>
      <c r="J1430" s="11">
        <f>IF(AND(A1430="",B1430=""),"",IF(B1430&lt;&gt;"",IFERROR(INDEX(TAsset,MATCH(B1430,TName,0))&amp;"",E1430&amp;""),E1430&amp;""))</f>
        <v/>
      </c>
      <c r="K1430" s="28">
        <f>IF(AND(A1430="",B1430="",C1430="",F1430=""),"",IF(A1430="","Add a date",IF(A1430&gt;AsOf,"After as-of date: not counted yet",IF(AND(B1430&lt;&gt;"",COUNTIF(TName,B1430)=0),"Task not on Tasks sheet",""))))</f>
        <v/>
      </c>
    </row>
    <row r="1431">
      <c r="A1431" s="6" t="n"/>
      <c r="B1431" s="10" t="n"/>
      <c r="C1431" s="10" t="n"/>
      <c r="D1431" s="10" t="n"/>
      <c r="E1431" s="10" t="n"/>
      <c r="F1431" s="24" t="n"/>
      <c r="G1431" s="10" t="n"/>
      <c r="H1431" s="10" t="n"/>
      <c r="I1431" s="11">
        <f>IF(AND(A1431="",B1431=""),"",IF(B1431&lt;&gt;"",IFERROR(INDEX(TArea,MATCH(B1431,TName,0))&amp;"",D1431&amp;""),D1431&amp;""))</f>
        <v/>
      </c>
      <c r="J1431" s="11">
        <f>IF(AND(A1431="",B1431=""),"",IF(B1431&lt;&gt;"",IFERROR(INDEX(TAsset,MATCH(B1431,TName,0))&amp;"",E1431&amp;""),E1431&amp;""))</f>
        <v/>
      </c>
      <c r="K1431" s="28">
        <f>IF(AND(A1431="",B1431="",C1431="",F1431=""),"",IF(A1431="","Add a date",IF(A1431&gt;AsOf,"After as-of date: not counted yet",IF(AND(B1431&lt;&gt;"",COUNTIF(TName,B1431)=0),"Task not on Tasks sheet",""))))</f>
        <v/>
      </c>
    </row>
    <row r="1432">
      <c r="A1432" s="6" t="n"/>
      <c r="B1432" s="10" t="n"/>
      <c r="C1432" s="10" t="n"/>
      <c r="D1432" s="10" t="n"/>
      <c r="E1432" s="10" t="n"/>
      <c r="F1432" s="24" t="n"/>
      <c r="G1432" s="10" t="n"/>
      <c r="H1432" s="10" t="n"/>
      <c r="I1432" s="11">
        <f>IF(AND(A1432="",B1432=""),"",IF(B1432&lt;&gt;"",IFERROR(INDEX(TArea,MATCH(B1432,TName,0))&amp;"",D1432&amp;""),D1432&amp;""))</f>
        <v/>
      </c>
      <c r="J1432" s="11">
        <f>IF(AND(A1432="",B1432=""),"",IF(B1432&lt;&gt;"",IFERROR(INDEX(TAsset,MATCH(B1432,TName,0))&amp;"",E1432&amp;""),E1432&amp;""))</f>
        <v/>
      </c>
      <c r="K1432" s="28">
        <f>IF(AND(A1432="",B1432="",C1432="",F1432=""),"",IF(A1432="","Add a date",IF(A1432&gt;AsOf,"After as-of date: not counted yet",IF(AND(B1432&lt;&gt;"",COUNTIF(TName,B1432)=0),"Task not on Tasks sheet",""))))</f>
        <v/>
      </c>
    </row>
    <row r="1433">
      <c r="A1433" s="6" t="n"/>
      <c r="B1433" s="10" t="n"/>
      <c r="C1433" s="10" t="n"/>
      <c r="D1433" s="10" t="n"/>
      <c r="E1433" s="10" t="n"/>
      <c r="F1433" s="24" t="n"/>
      <c r="G1433" s="10" t="n"/>
      <c r="H1433" s="10" t="n"/>
      <c r="I1433" s="11">
        <f>IF(AND(A1433="",B1433=""),"",IF(B1433&lt;&gt;"",IFERROR(INDEX(TArea,MATCH(B1433,TName,0))&amp;"",D1433&amp;""),D1433&amp;""))</f>
        <v/>
      </c>
      <c r="J1433" s="11">
        <f>IF(AND(A1433="",B1433=""),"",IF(B1433&lt;&gt;"",IFERROR(INDEX(TAsset,MATCH(B1433,TName,0))&amp;"",E1433&amp;""),E1433&amp;""))</f>
        <v/>
      </c>
      <c r="K1433" s="28">
        <f>IF(AND(A1433="",B1433="",C1433="",F1433=""),"",IF(A1433="","Add a date",IF(A1433&gt;AsOf,"After as-of date: not counted yet",IF(AND(B1433&lt;&gt;"",COUNTIF(TName,B1433)=0),"Task not on Tasks sheet",""))))</f>
        <v/>
      </c>
    </row>
    <row r="1434">
      <c r="A1434" s="6" t="n"/>
      <c r="B1434" s="10" t="n"/>
      <c r="C1434" s="10" t="n"/>
      <c r="D1434" s="10" t="n"/>
      <c r="E1434" s="10" t="n"/>
      <c r="F1434" s="24" t="n"/>
      <c r="G1434" s="10" t="n"/>
      <c r="H1434" s="10" t="n"/>
      <c r="I1434" s="11">
        <f>IF(AND(A1434="",B1434=""),"",IF(B1434&lt;&gt;"",IFERROR(INDEX(TArea,MATCH(B1434,TName,0))&amp;"",D1434&amp;""),D1434&amp;""))</f>
        <v/>
      </c>
      <c r="J1434" s="11">
        <f>IF(AND(A1434="",B1434=""),"",IF(B1434&lt;&gt;"",IFERROR(INDEX(TAsset,MATCH(B1434,TName,0))&amp;"",E1434&amp;""),E1434&amp;""))</f>
        <v/>
      </c>
      <c r="K1434" s="28">
        <f>IF(AND(A1434="",B1434="",C1434="",F1434=""),"",IF(A1434="","Add a date",IF(A1434&gt;AsOf,"After as-of date: not counted yet",IF(AND(B1434&lt;&gt;"",COUNTIF(TName,B1434)=0),"Task not on Tasks sheet",""))))</f>
        <v/>
      </c>
    </row>
    <row r="1435">
      <c r="A1435" s="6" t="n"/>
      <c r="B1435" s="10" t="n"/>
      <c r="C1435" s="10" t="n"/>
      <c r="D1435" s="10" t="n"/>
      <c r="E1435" s="10" t="n"/>
      <c r="F1435" s="24" t="n"/>
      <c r="G1435" s="10" t="n"/>
      <c r="H1435" s="10" t="n"/>
      <c r="I1435" s="11">
        <f>IF(AND(A1435="",B1435=""),"",IF(B1435&lt;&gt;"",IFERROR(INDEX(TArea,MATCH(B1435,TName,0))&amp;"",D1435&amp;""),D1435&amp;""))</f>
        <v/>
      </c>
      <c r="J1435" s="11">
        <f>IF(AND(A1435="",B1435=""),"",IF(B1435&lt;&gt;"",IFERROR(INDEX(TAsset,MATCH(B1435,TName,0))&amp;"",E1435&amp;""),E1435&amp;""))</f>
        <v/>
      </c>
      <c r="K1435" s="28">
        <f>IF(AND(A1435="",B1435="",C1435="",F1435=""),"",IF(A1435="","Add a date",IF(A1435&gt;AsOf,"After as-of date: not counted yet",IF(AND(B1435&lt;&gt;"",COUNTIF(TName,B1435)=0),"Task not on Tasks sheet",""))))</f>
        <v/>
      </c>
    </row>
    <row r="1436">
      <c r="A1436" s="6" t="n"/>
      <c r="B1436" s="10" t="n"/>
      <c r="C1436" s="10" t="n"/>
      <c r="D1436" s="10" t="n"/>
      <c r="E1436" s="10" t="n"/>
      <c r="F1436" s="24" t="n"/>
      <c r="G1436" s="10" t="n"/>
      <c r="H1436" s="10" t="n"/>
      <c r="I1436" s="11">
        <f>IF(AND(A1436="",B1436=""),"",IF(B1436&lt;&gt;"",IFERROR(INDEX(TArea,MATCH(B1436,TName,0))&amp;"",D1436&amp;""),D1436&amp;""))</f>
        <v/>
      </c>
      <c r="J1436" s="11">
        <f>IF(AND(A1436="",B1436=""),"",IF(B1436&lt;&gt;"",IFERROR(INDEX(TAsset,MATCH(B1436,TName,0))&amp;"",E1436&amp;""),E1436&amp;""))</f>
        <v/>
      </c>
      <c r="K1436" s="28">
        <f>IF(AND(A1436="",B1436="",C1436="",F1436=""),"",IF(A1436="","Add a date",IF(A1436&gt;AsOf,"After as-of date: not counted yet",IF(AND(B1436&lt;&gt;"",COUNTIF(TName,B1436)=0),"Task not on Tasks sheet",""))))</f>
        <v/>
      </c>
    </row>
    <row r="1437">
      <c r="A1437" s="6" t="n"/>
      <c r="B1437" s="10" t="n"/>
      <c r="C1437" s="10" t="n"/>
      <c r="D1437" s="10" t="n"/>
      <c r="E1437" s="10" t="n"/>
      <c r="F1437" s="24" t="n"/>
      <c r="G1437" s="10" t="n"/>
      <c r="H1437" s="10" t="n"/>
      <c r="I1437" s="11">
        <f>IF(AND(A1437="",B1437=""),"",IF(B1437&lt;&gt;"",IFERROR(INDEX(TArea,MATCH(B1437,TName,0))&amp;"",D1437&amp;""),D1437&amp;""))</f>
        <v/>
      </c>
      <c r="J1437" s="11">
        <f>IF(AND(A1437="",B1437=""),"",IF(B1437&lt;&gt;"",IFERROR(INDEX(TAsset,MATCH(B1437,TName,0))&amp;"",E1437&amp;""),E1437&amp;""))</f>
        <v/>
      </c>
      <c r="K1437" s="28">
        <f>IF(AND(A1437="",B1437="",C1437="",F1437=""),"",IF(A1437="","Add a date",IF(A1437&gt;AsOf,"After as-of date: not counted yet",IF(AND(B1437&lt;&gt;"",COUNTIF(TName,B1437)=0),"Task not on Tasks sheet",""))))</f>
        <v/>
      </c>
    </row>
    <row r="1438">
      <c r="A1438" s="6" t="n"/>
      <c r="B1438" s="10" t="n"/>
      <c r="C1438" s="10" t="n"/>
      <c r="D1438" s="10" t="n"/>
      <c r="E1438" s="10" t="n"/>
      <c r="F1438" s="24" t="n"/>
      <c r="G1438" s="10" t="n"/>
      <c r="H1438" s="10" t="n"/>
      <c r="I1438" s="11">
        <f>IF(AND(A1438="",B1438=""),"",IF(B1438&lt;&gt;"",IFERROR(INDEX(TArea,MATCH(B1438,TName,0))&amp;"",D1438&amp;""),D1438&amp;""))</f>
        <v/>
      </c>
      <c r="J1438" s="11">
        <f>IF(AND(A1438="",B1438=""),"",IF(B1438&lt;&gt;"",IFERROR(INDEX(TAsset,MATCH(B1438,TName,0))&amp;"",E1438&amp;""),E1438&amp;""))</f>
        <v/>
      </c>
      <c r="K1438" s="28">
        <f>IF(AND(A1438="",B1438="",C1438="",F1438=""),"",IF(A1438="","Add a date",IF(A1438&gt;AsOf,"After as-of date: not counted yet",IF(AND(B1438&lt;&gt;"",COUNTIF(TName,B1438)=0),"Task not on Tasks sheet",""))))</f>
        <v/>
      </c>
    </row>
    <row r="1439">
      <c r="A1439" s="6" t="n"/>
      <c r="B1439" s="10" t="n"/>
      <c r="C1439" s="10" t="n"/>
      <c r="D1439" s="10" t="n"/>
      <c r="E1439" s="10" t="n"/>
      <c r="F1439" s="24" t="n"/>
      <c r="G1439" s="10" t="n"/>
      <c r="H1439" s="10" t="n"/>
      <c r="I1439" s="11">
        <f>IF(AND(A1439="",B1439=""),"",IF(B1439&lt;&gt;"",IFERROR(INDEX(TArea,MATCH(B1439,TName,0))&amp;"",D1439&amp;""),D1439&amp;""))</f>
        <v/>
      </c>
      <c r="J1439" s="11">
        <f>IF(AND(A1439="",B1439=""),"",IF(B1439&lt;&gt;"",IFERROR(INDEX(TAsset,MATCH(B1439,TName,0))&amp;"",E1439&amp;""),E1439&amp;""))</f>
        <v/>
      </c>
      <c r="K1439" s="28">
        <f>IF(AND(A1439="",B1439="",C1439="",F1439=""),"",IF(A1439="","Add a date",IF(A1439&gt;AsOf,"After as-of date: not counted yet",IF(AND(B1439&lt;&gt;"",COUNTIF(TName,B1439)=0),"Task not on Tasks sheet",""))))</f>
        <v/>
      </c>
    </row>
    <row r="1440">
      <c r="A1440" s="6" t="n"/>
      <c r="B1440" s="10" t="n"/>
      <c r="C1440" s="10" t="n"/>
      <c r="D1440" s="10" t="n"/>
      <c r="E1440" s="10" t="n"/>
      <c r="F1440" s="24" t="n"/>
      <c r="G1440" s="10" t="n"/>
      <c r="H1440" s="10" t="n"/>
      <c r="I1440" s="11">
        <f>IF(AND(A1440="",B1440=""),"",IF(B1440&lt;&gt;"",IFERROR(INDEX(TArea,MATCH(B1440,TName,0))&amp;"",D1440&amp;""),D1440&amp;""))</f>
        <v/>
      </c>
      <c r="J1440" s="11">
        <f>IF(AND(A1440="",B1440=""),"",IF(B1440&lt;&gt;"",IFERROR(INDEX(TAsset,MATCH(B1440,TName,0))&amp;"",E1440&amp;""),E1440&amp;""))</f>
        <v/>
      </c>
      <c r="K1440" s="28">
        <f>IF(AND(A1440="",B1440="",C1440="",F1440=""),"",IF(A1440="","Add a date",IF(A1440&gt;AsOf,"After as-of date: not counted yet",IF(AND(B1440&lt;&gt;"",COUNTIF(TName,B1440)=0),"Task not on Tasks sheet",""))))</f>
        <v/>
      </c>
    </row>
    <row r="1441">
      <c r="A1441" s="6" t="n"/>
      <c r="B1441" s="10" t="n"/>
      <c r="C1441" s="10" t="n"/>
      <c r="D1441" s="10" t="n"/>
      <c r="E1441" s="10" t="n"/>
      <c r="F1441" s="24" t="n"/>
      <c r="G1441" s="10" t="n"/>
      <c r="H1441" s="10" t="n"/>
      <c r="I1441" s="11">
        <f>IF(AND(A1441="",B1441=""),"",IF(B1441&lt;&gt;"",IFERROR(INDEX(TArea,MATCH(B1441,TName,0))&amp;"",D1441&amp;""),D1441&amp;""))</f>
        <v/>
      </c>
      <c r="J1441" s="11">
        <f>IF(AND(A1441="",B1441=""),"",IF(B1441&lt;&gt;"",IFERROR(INDEX(TAsset,MATCH(B1441,TName,0))&amp;"",E1441&amp;""),E1441&amp;""))</f>
        <v/>
      </c>
      <c r="K1441" s="28">
        <f>IF(AND(A1441="",B1441="",C1441="",F1441=""),"",IF(A1441="","Add a date",IF(A1441&gt;AsOf,"After as-of date: not counted yet",IF(AND(B1441&lt;&gt;"",COUNTIF(TName,B1441)=0),"Task not on Tasks sheet",""))))</f>
        <v/>
      </c>
    </row>
    <row r="1442">
      <c r="A1442" s="6" t="n"/>
      <c r="B1442" s="10" t="n"/>
      <c r="C1442" s="10" t="n"/>
      <c r="D1442" s="10" t="n"/>
      <c r="E1442" s="10" t="n"/>
      <c r="F1442" s="24" t="n"/>
      <c r="G1442" s="10" t="n"/>
      <c r="H1442" s="10" t="n"/>
      <c r="I1442" s="11">
        <f>IF(AND(A1442="",B1442=""),"",IF(B1442&lt;&gt;"",IFERROR(INDEX(TArea,MATCH(B1442,TName,0))&amp;"",D1442&amp;""),D1442&amp;""))</f>
        <v/>
      </c>
      <c r="J1442" s="11">
        <f>IF(AND(A1442="",B1442=""),"",IF(B1442&lt;&gt;"",IFERROR(INDEX(TAsset,MATCH(B1442,TName,0))&amp;"",E1442&amp;""),E1442&amp;""))</f>
        <v/>
      </c>
      <c r="K1442" s="28">
        <f>IF(AND(A1442="",B1442="",C1442="",F1442=""),"",IF(A1442="","Add a date",IF(A1442&gt;AsOf,"After as-of date: not counted yet",IF(AND(B1442&lt;&gt;"",COUNTIF(TName,B1442)=0),"Task not on Tasks sheet",""))))</f>
        <v/>
      </c>
    </row>
    <row r="1443">
      <c r="A1443" s="6" t="n"/>
      <c r="B1443" s="10" t="n"/>
      <c r="C1443" s="10" t="n"/>
      <c r="D1443" s="10" t="n"/>
      <c r="E1443" s="10" t="n"/>
      <c r="F1443" s="24" t="n"/>
      <c r="G1443" s="10" t="n"/>
      <c r="H1443" s="10" t="n"/>
      <c r="I1443" s="11">
        <f>IF(AND(A1443="",B1443=""),"",IF(B1443&lt;&gt;"",IFERROR(INDEX(TArea,MATCH(B1443,TName,0))&amp;"",D1443&amp;""),D1443&amp;""))</f>
        <v/>
      </c>
      <c r="J1443" s="11">
        <f>IF(AND(A1443="",B1443=""),"",IF(B1443&lt;&gt;"",IFERROR(INDEX(TAsset,MATCH(B1443,TName,0))&amp;"",E1443&amp;""),E1443&amp;""))</f>
        <v/>
      </c>
      <c r="K1443" s="28">
        <f>IF(AND(A1443="",B1443="",C1443="",F1443=""),"",IF(A1443="","Add a date",IF(A1443&gt;AsOf,"After as-of date: not counted yet",IF(AND(B1443&lt;&gt;"",COUNTIF(TName,B1443)=0),"Task not on Tasks sheet",""))))</f>
        <v/>
      </c>
    </row>
    <row r="1444">
      <c r="A1444" s="6" t="n"/>
      <c r="B1444" s="10" t="n"/>
      <c r="C1444" s="10" t="n"/>
      <c r="D1444" s="10" t="n"/>
      <c r="E1444" s="10" t="n"/>
      <c r="F1444" s="24" t="n"/>
      <c r="G1444" s="10" t="n"/>
      <c r="H1444" s="10" t="n"/>
      <c r="I1444" s="11">
        <f>IF(AND(A1444="",B1444=""),"",IF(B1444&lt;&gt;"",IFERROR(INDEX(TArea,MATCH(B1444,TName,0))&amp;"",D1444&amp;""),D1444&amp;""))</f>
        <v/>
      </c>
      <c r="J1444" s="11">
        <f>IF(AND(A1444="",B1444=""),"",IF(B1444&lt;&gt;"",IFERROR(INDEX(TAsset,MATCH(B1444,TName,0))&amp;"",E1444&amp;""),E1444&amp;""))</f>
        <v/>
      </c>
      <c r="K1444" s="28">
        <f>IF(AND(A1444="",B1444="",C1444="",F1444=""),"",IF(A1444="","Add a date",IF(A1444&gt;AsOf,"After as-of date: not counted yet",IF(AND(B1444&lt;&gt;"",COUNTIF(TName,B1444)=0),"Task not on Tasks sheet",""))))</f>
        <v/>
      </c>
    </row>
    <row r="1445">
      <c r="A1445" s="6" t="n"/>
      <c r="B1445" s="10" t="n"/>
      <c r="C1445" s="10" t="n"/>
      <c r="D1445" s="10" t="n"/>
      <c r="E1445" s="10" t="n"/>
      <c r="F1445" s="24" t="n"/>
      <c r="G1445" s="10" t="n"/>
      <c r="H1445" s="10" t="n"/>
      <c r="I1445" s="11">
        <f>IF(AND(A1445="",B1445=""),"",IF(B1445&lt;&gt;"",IFERROR(INDEX(TArea,MATCH(B1445,TName,0))&amp;"",D1445&amp;""),D1445&amp;""))</f>
        <v/>
      </c>
      <c r="J1445" s="11">
        <f>IF(AND(A1445="",B1445=""),"",IF(B1445&lt;&gt;"",IFERROR(INDEX(TAsset,MATCH(B1445,TName,0))&amp;"",E1445&amp;""),E1445&amp;""))</f>
        <v/>
      </c>
      <c r="K1445" s="28">
        <f>IF(AND(A1445="",B1445="",C1445="",F1445=""),"",IF(A1445="","Add a date",IF(A1445&gt;AsOf,"After as-of date: not counted yet",IF(AND(B1445&lt;&gt;"",COUNTIF(TName,B1445)=0),"Task not on Tasks sheet",""))))</f>
        <v/>
      </c>
    </row>
    <row r="1446">
      <c r="A1446" s="6" t="n"/>
      <c r="B1446" s="10" t="n"/>
      <c r="C1446" s="10" t="n"/>
      <c r="D1446" s="10" t="n"/>
      <c r="E1446" s="10" t="n"/>
      <c r="F1446" s="24" t="n"/>
      <c r="G1446" s="10" t="n"/>
      <c r="H1446" s="10" t="n"/>
      <c r="I1446" s="11">
        <f>IF(AND(A1446="",B1446=""),"",IF(B1446&lt;&gt;"",IFERROR(INDEX(TArea,MATCH(B1446,TName,0))&amp;"",D1446&amp;""),D1446&amp;""))</f>
        <v/>
      </c>
      <c r="J1446" s="11">
        <f>IF(AND(A1446="",B1446=""),"",IF(B1446&lt;&gt;"",IFERROR(INDEX(TAsset,MATCH(B1446,TName,0))&amp;"",E1446&amp;""),E1446&amp;""))</f>
        <v/>
      </c>
      <c r="K1446" s="28">
        <f>IF(AND(A1446="",B1446="",C1446="",F1446=""),"",IF(A1446="","Add a date",IF(A1446&gt;AsOf,"After as-of date: not counted yet",IF(AND(B1446&lt;&gt;"",COUNTIF(TName,B1446)=0),"Task not on Tasks sheet",""))))</f>
        <v/>
      </c>
    </row>
    <row r="1447">
      <c r="A1447" s="6" t="n"/>
      <c r="B1447" s="10" t="n"/>
      <c r="C1447" s="10" t="n"/>
      <c r="D1447" s="10" t="n"/>
      <c r="E1447" s="10" t="n"/>
      <c r="F1447" s="24" t="n"/>
      <c r="G1447" s="10" t="n"/>
      <c r="H1447" s="10" t="n"/>
      <c r="I1447" s="11">
        <f>IF(AND(A1447="",B1447=""),"",IF(B1447&lt;&gt;"",IFERROR(INDEX(TArea,MATCH(B1447,TName,0))&amp;"",D1447&amp;""),D1447&amp;""))</f>
        <v/>
      </c>
      <c r="J1447" s="11">
        <f>IF(AND(A1447="",B1447=""),"",IF(B1447&lt;&gt;"",IFERROR(INDEX(TAsset,MATCH(B1447,TName,0))&amp;"",E1447&amp;""),E1447&amp;""))</f>
        <v/>
      </c>
      <c r="K1447" s="28">
        <f>IF(AND(A1447="",B1447="",C1447="",F1447=""),"",IF(A1447="","Add a date",IF(A1447&gt;AsOf,"After as-of date: not counted yet",IF(AND(B1447&lt;&gt;"",COUNTIF(TName,B1447)=0),"Task not on Tasks sheet",""))))</f>
        <v/>
      </c>
    </row>
    <row r="1448">
      <c r="A1448" s="6" t="n"/>
      <c r="B1448" s="10" t="n"/>
      <c r="C1448" s="10" t="n"/>
      <c r="D1448" s="10" t="n"/>
      <c r="E1448" s="10" t="n"/>
      <c r="F1448" s="24" t="n"/>
      <c r="G1448" s="10" t="n"/>
      <c r="H1448" s="10" t="n"/>
      <c r="I1448" s="11">
        <f>IF(AND(A1448="",B1448=""),"",IF(B1448&lt;&gt;"",IFERROR(INDEX(TArea,MATCH(B1448,TName,0))&amp;"",D1448&amp;""),D1448&amp;""))</f>
        <v/>
      </c>
      <c r="J1448" s="11">
        <f>IF(AND(A1448="",B1448=""),"",IF(B1448&lt;&gt;"",IFERROR(INDEX(TAsset,MATCH(B1448,TName,0))&amp;"",E1448&amp;""),E1448&amp;""))</f>
        <v/>
      </c>
      <c r="K1448" s="28">
        <f>IF(AND(A1448="",B1448="",C1448="",F1448=""),"",IF(A1448="","Add a date",IF(A1448&gt;AsOf,"After as-of date: not counted yet",IF(AND(B1448&lt;&gt;"",COUNTIF(TName,B1448)=0),"Task not on Tasks sheet",""))))</f>
        <v/>
      </c>
    </row>
    <row r="1449">
      <c r="A1449" s="6" t="n"/>
      <c r="B1449" s="10" t="n"/>
      <c r="C1449" s="10" t="n"/>
      <c r="D1449" s="10" t="n"/>
      <c r="E1449" s="10" t="n"/>
      <c r="F1449" s="24" t="n"/>
      <c r="G1449" s="10" t="n"/>
      <c r="H1449" s="10" t="n"/>
      <c r="I1449" s="11">
        <f>IF(AND(A1449="",B1449=""),"",IF(B1449&lt;&gt;"",IFERROR(INDEX(TArea,MATCH(B1449,TName,0))&amp;"",D1449&amp;""),D1449&amp;""))</f>
        <v/>
      </c>
      <c r="J1449" s="11">
        <f>IF(AND(A1449="",B1449=""),"",IF(B1449&lt;&gt;"",IFERROR(INDEX(TAsset,MATCH(B1449,TName,0))&amp;"",E1449&amp;""),E1449&amp;""))</f>
        <v/>
      </c>
      <c r="K1449" s="28">
        <f>IF(AND(A1449="",B1449="",C1449="",F1449=""),"",IF(A1449="","Add a date",IF(A1449&gt;AsOf,"After as-of date: not counted yet",IF(AND(B1449&lt;&gt;"",COUNTIF(TName,B1449)=0),"Task not on Tasks sheet",""))))</f>
        <v/>
      </c>
    </row>
    <row r="1450">
      <c r="A1450" s="6" t="n"/>
      <c r="B1450" s="10" t="n"/>
      <c r="C1450" s="10" t="n"/>
      <c r="D1450" s="10" t="n"/>
      <c r="E1450" s="10" t="n"/>
      <c r="F1450" s="24" t="n"/>
      <c r="G1450" s="10" t="n"/>
      <c r="H1450" s="10" t="n"/>
      <c r="I1450" s="11">
        <f>IF(AND(A1450="",B1450=""),"",IF(B1450&lt;&gt;"",IFERROR(INDEX(TArea,MATCH(B1450,TName,0))&amp;"",D1450&amp;""),D1450&amp;""))</f>
        <v/>
      </c>
      <c r="J1450" s="11">
        <f>IF(AND(A1450="",B1450=""),"",IF(B1450&lt;&gt;"",IFERROR(INDEX(TAsset,MATCH(B1450,TName,0))&amp;"",E1450&amp;""),E1450&amp;""))</f>
        <v/>
      </c>
      <c r="K1450" s="28">
        <f>IF(AND(A1450="",B1450="",C1450="",F1450=""),"",IF(A1450="","Add a date",IF(A1450&gt;AsOf,"After as-of date: not counted yet",IF(AND(B1450&lt;&gt;"",COUNTIF(TName,B1450)=0),"Task not on Tasks sheet",""))))</f>
        <v/>
      </c>
    </row>
    <row r="1451">
      <c r="A1451" s="6" t="n"/>
      <c r="B1451" s="10" t="n"/>
      <c r="C1451" s="10" t="n"/>
      <c r="D1451" s="10" t="n"/>
      <c r="E1451" s="10" t="n"/>
      <c r="F1451" s="24" t="n"/>
      <c r="G1451" s="10" t="n"/>
      <c r="H1451" s="10" t="n"/>
      <c r="I1451" s="11">
        <f>IF(AND(A1451="",B1451=""),"",IF(B1451&lt;&gt;"",IFERROR(INDEX(TArea,MATCH(B1451,TName,0))&amp;"",D1451&amp;""),D1451&amp;""))</f>
        <v/>
      </c>
      <c r="J1451" s="11">
        <f>IF(AND(A1451="",B1451=""),"",IF(B1451&lt;&gt;"",IFERROR(INDEX(TAsset,MATCH(B1451,TName,0))&amp;"",E1451&amp;""),E1451&amp;""))</f>
        <v/>
      </c>
      <c r="K1451" s="28">
        <f>IF(AND(A1451="",B1451="",C1451="",F1451=""),"",IF(A1451="","Add a date",IF(A1451&gt;AsOf,"After as-of date: not counted yet",IF(AND(B1451&lt;&gt;"",COUNTIF(TName,B1451)=0),"Task not on Tasks sheet",""))))</f>
        <v/>
      </c>
    </row>
    <row r="1452">
      <c r="A1452" s="6" t="n"/>
      <c r="B1452" s="10" t="n"/>
      <c r="C1452" s="10" t="n"/>
      <c r="D1452" s="10" t="n"/>
      <c r="E1452" s="10" t="n"/>
      <c r="F1452" s="24" t="n"/>
      <c r="G1452" s="10" t="n"/>
      <c r="H1452" s="10" t="n"/>
      <c r="I1452" s="11">
        <f>IF(AND(A1452="",B1452=""),"",IF(B1452&lt;&gt;"",IFERROR(INDEX(TArea,MATCH(B1452,TName,0))&amp;"",D1452&amp;""),D1452&amp;""))</f>
        <v/>
      </c>
      <c r="J1452" s="11">
        <f>IF(AND(A1452="",B1452=""),"",IF(B1452&lt;&gt;"",IFERROR(INDEX(TAsset,MATCH(B1452,TName,0))&amp;"",E1452&amp;""),E1452&amp;""))</f>
        <v/>
      </c>
      <c r="K1452" s="28">
        <f>IF(AND(A1452="",B1452="",C1452="",F1452=""),"",IF(A1452="","Add a date",IF(A1452&gt;AsOf,"After as-of date: not counted yet",IF(AND(B1452&lt;&gt;"",COUNTIF(TName,B1452)=0),"Task not on Tasks sheet",""))))</f>
        <v/>
      </c>
    </row>
    <row r="1453">
      <c r="A1453" s="6" t="n"/>
      <c r="B1453" s="10" t="n"/>
      <c r="C1453" s="10" t="n"/>
      <c r="D1453" s="10" t="n"/>
      <c r="E1453" s="10" t="n"/>
      <c r="F1453" s="24" t="n"/>
      <c r="G1453" s="10" t="n"/>
      <c r="H1453" s="10" t="n"/>
      <c r="I1453" s="11">
        <f>IF(AND(A1453="",B1453=""),"",IF(B1453&lt;&gt;"",IFERROR(INDEX(TArea,MATCH(B1453,TName,0))&amp;"",D1453&amp;""),D1453&amp;""))</f>
        <v/>
      </c>
      <c r="J1453" s="11">
        <f>IF(AND(A1453="",B1453=""),"",IF(B1453&lt;&gt;"",IFERROR(INDEX(TAsset,MATCH(B1453,TName,0))&amp;"",E1453&amp;""),E1453&amp;""))</f>
        <v/>
      </c>
      <c r="K1453" s="28">
        <f>IF(AND(A1453="",B1453="",C1453="",F1453=""),"",IF(A1453="","Add a date",IF(A1453&gt;AsOf,"After as-of date: not counted yet",IF(AND(B1453&lt;&gt;"",COUNTIF(TName,B1453)=0),"Task not on Tasks sheet",""))))</f>
        <v/>
      </c>
    </row>
    <row r="1454">
      <c r="A1454" s="6" t="n"/>
      <c r="B1454" s="10" t="n"/>
      <c r="C1454" s="10" t="n"/>
      <c r="D1454" s="10" t="n"/>
      <c r="E1454" s="10" t="n"/>
      <c r="F1454" s="24" t="n"/>
      <c r="G1454" s="10" t="n"/>
      <c r="H1454" s="10" t="n"/>
      <c r="I1454" s="11">
        <f>IF(AND(A1454="",B1454=""),"",IF(B1454&lt;&gt;"",IFERROR(INDEX(TArea,MATCH(B1454,TName,0))&amp;"",D1454&amp;""),D1454&amp;""))</f>
        <v/>
      </c>
      <c r="J1454" s="11">
        <f>IF(AND(A1454="",B1454=""),"",IF(B1454&lt;&gt;"",IFERROR(INDEX(TAsset,MATCH(B1454,TName,0))&amp;"",E1454&amp;""),E1454&amp;""))</f>
        <v/>
      </c>
      <c r="K1454" s="28">
        <f>IF(AND(A1454="",B1454="",C1454="",F1454=""),"",IF(A1454="","Add a date",IF(A1454&gt;AsOf,"After as-of date: not counted yet",IF(AND(B1454&lt;&gt;"",COUNTIF(TName,B1454)=0),"Task not on Tasks sheet",""))))</f>
        <v/>
      </c>
    </row>
    <row r="1455">
      <c r="A1455" s="6" t="n"/>
      <c r="B1455" s="10" t="n"/>
      <c r="C1455" s="10" t="n"/>
      <c r="D1455" s="10" t="n"/>
      <c r="E1455" s="10" t="n"/>
      <c r="F1455" s="24" t="n"/>
      <c r="G1455" s="10" t="n"/>
      <c r="H1455" s="10" t="n"/>
      <c r="I1455" s="11">
        <f>IF(AND(A1455="",B1455=""),"",IF(B1455&lt;&gt;"",IFERROR(INDEX(TArea,MATCH(B1455,TName,0))&amp;"",D1455&amp;""),D1455&amp;""))</f>
        <v/>
      </c>
      <c r="J1455" s="11">
        <f>IF(AND(A1455="",B1455=""),"",IF(B1455&lt;&gt;"",IFERROR(INDEX(TAsset,MATCH(B1455,TName,0))&amp;"",E1455&amp;""),E1455&amp;""))</f>
        <v/>
      </c>
      <c r="K1455" s="28">
        <f>IF(AND(A1455="",B1455="",C1455="",F1455=""),"",IF(A1455="","Add a date",IF(A1455&gt;AsOf,"After as-of date: not counted yet",IF(AND(B1455&lt;&gt;"",COUNTIF(TName,B1455)=0),"Task not on Tasks sheet",""))))</f>
        <v/>
      </c>
    </row>
    <row r="1456">
      <c r="A1456" s="6" t="n"/>
      <c r="B1456" s="10" t="n"/>
      <c r="C1456" s="10" t="n"/>
      <c r="D1456" s="10" t="n"/>
      <c r="E1456" s="10" t="n"/>
      <c r="F1456" s="24" t="n"/>
      <c r="G1456" s="10" t="n"/>
      <c r="H1456" s="10" t="n"/>
      <c r="I1456" s="11">
        <f>IF(AND(A1456="",B1456=""),"",IF(B1456&lt;&gt;"",IFERROR(INDEX(TArea,MATCH(B1456,TName,0))&amp;"",D1456&amp;""),D1456&amp;""))</f>
        <v/>
      </c>
      <c r="J1456" s="11">
        <f>IF(AND(A1456="",B1456=""),"",IF(B1456&lt;&gt;"",IFERROR(INDEX(TAsset,MATCH(B1456,TName,0))&amp;"",E1456&amp;""),E1456&amp;""))</f>
        <v/>
      </c>
      <c r="K1456" s="28">
        <f>IF(AND(A1456="",B1456="",C1456="",F1456=""),"",IF(A1456="","Add a date",IF(A1456&gt;AsOf,"After as-of date: not counted yet",IF(AND(B1456&lt;&gt;"",COUNTIF(TName,B1456)=0),"Task not on Tasks sheet",""))))</f>
        <v/>
      </c>
    </row>
    <row r="1457">
      <c r="A1457" s="6" t="n"/>
      <c r="B1457" s="10" t="n"/>
      <c r="C1457" s="10" t="n"/>
      <c r="D1457" s="10" t="n"/>
      <c r="E1457" s="10" t="n"/>
      <c r="F1457" s="24" t="n"/>
      <c r="G1457" s="10" t="n"/>
      <c r="H1457" s="10" t="n"/>
      <c r="I1457" s="11">
        <f>IF(AND(A1457="",B1457=""),"",IF(B1457&lt;&gt;"",IFERROR(INDEX(TArea,MATCH(B1457,TName,0))&amp;"",D1457&amp;""),D1457&amp;""))</f>
        <v/>
      </c>
      <c r="J1457" s="11">
        <f>IF(AND(A1457="",B1457=""),"",IF(B1457&lt;&gt;"",IFERROR(INDEX(TAsset,MATCH(B1457,TName,0))&amp;"",E1457&amp;""),E1457&amp;""))</f>
        <v/>
      </c>
      <c r="K1457" s="28">
        <f>IF(AND(A1457="",B1457="",C1457="",F1457=""),"",IF(A1457="","Add a date",IF(A1457&gt;AsOf,"After as-of date: not counted yet",IF(AND(B1457&lt;&gt;"",COUNTIF(TName,B1457)=0),"Task not on Tasks sheet",""))))</f>
        <v/>
      </c>
    </row>
    <row r="1458">
      <c r="A1458" s="6" t="n"/>
      <c r="B1458" s="10" t="n"/>
      <c r="C1458" s="10" t="n"/>
      <c r="D1458" s="10" t="n"/>
      <c r="E1458" s="10" t="n"/>
      <c r="F1458" s="24" t="n"/>
      <c r="G1458" s="10" t="n"/>
      <c r="H1458" s="10" t="n"/>
      <c r="I1458" s="11">
        <f>IF(AND(A1458="",B1458=""),"",IF(B1458&lt;&gt;"",IFERROR(INDEX(TArea,MATCH(B1458,TName,0))&amp;"",D1458&amp;""),D1458&amp;""))</f>
        <v/>
      </c>
      <c r="J1458" s="11">
        <f>IF(AND(A1458="",B1458=""),"",IF(B1458&lt;&gt;"",IFERROR(INDEX(TAsset,MATCH(B1458,TName,0))&amp;"",E1458&amp;""),E1458&amp;""))</f>
        <v/>
      </c>
      <c r="K1458" s="28">
        <f>IF(AND(A1458="",B1458="",C1458="",F1458=""),"",IF(A1458="","Add a date",IF(A1458&gt;AsOf,"After as-of date: not counted yet",IF(AND(B1458&lt;&gt;"",COUNTIF(TName,B1458)=0),"Task not on Tasks sheet",""))))</f>
        <v/>
      </c>
    </row>
    <row r="1459">
      <c r="A1459" s="6" t="n"/>
      <c r="B1459" s="10" t="n"/>
      <c r="C1459" s="10" t="n"/>
      <c r="D1459" s="10" t="n"/>
      <c r="E1459" s="10" t="n"/>
      <c r="F1459" s="24" t="n"/>
      <c r="G1459" s="10" t="n"/>
      <c r="H1459" s="10" t="n"/>
      <c r="I1459" s="11">
        <f>IF(AND(A1459="",B1459=""),"",IF(B1459&lt;&gt;"",IFERROR(INDEX(TArea,MATCH(B1459,TName,0))&amp;"",D1459&amp;""),D1459&amp;""))</f>
        <v/>
      </c>
      <c r="J1459" s="11">
        <f>IF(AND(A1459="",B1459=""),"",IF(B1459&lt;&gt;"",IFERROR(INDEX(TAsset,MATCH(B1459,TName,0))&amp;"",E1459&amp;""),E1459&amp;""))</f>
        <v/>
      </c>
      <c r="K1459" s="28">
        <f>IF(AND(A1459="",B1459="",C1459="",F1459=""),"",IF(A1459="","Add a date",IF(A1459&gt;AsOf,"After as-of date: not counted yet",IF(AND(B1459&lt;&gt;"",COUNTIF(TName,B1459)=0),"Task not on Tasks sheet",""))))</f>
        <v/>
      </c>
    </row>
    <row r="1460">
      <c r="A1460" s="6" t="n"/>
      <c r="B1460" s="10" t="n"/>
      <c r="C1460" s="10" t="n"/>
      <c r="D1460" s="10" t="n"/>
      <c r="E1460" s="10" t="n"/>
      <c r="F1460" s="24" t="n"/>
      <c r="G1460" s="10" t="n"/>
      <c r="H1460" s="10" t="n"/>
      <c r="I1460" s="11">
        <f>IF(AND(A1460="",B1460=""),"",IF(B1460&lt;&gt;"",IFERROR(INDEX(TArea,MATCH(B1460,TName,0))&amp;"",D1460&amp;""),D1460&amp;""))</f>
        <v/>
      </c>
      <c r="J1460" s="11">
        <f>IF(AND(A1460="",B1460=""),"",IF(B1460&lt;&gt;"",IFERROR(INDEX(TAsset,MATCH(B1460,TName,0))&amp;"",E1460&amp;""),E1460&amp;""))</f>
        <v/>
      </c>
      <c r="K1460" s="28">
        <f>IF(AND(A1460="",B1460="",C1460="",F1460=""),"",IF(A1460="","Add a date",IF(A1460&gt;AsOf,"After as-of date: not counted yet",IF(AND(B1460&lt;&gt;"",COUNTIF(TName,B1460)=0),"Task not on Tasks sheet",""))))</f>
        <v/>
      </c>
    </row>
    <row r="1461">
      <c r="A1461" s="6" t="n"/>
      <c r="B1461" s="10" t="n"/>
      <c r="C1461" s="10" t="n"/>
      <c r="D1461" s="10" t="n"/>
      <c r="E1461" s="10" t="n"/>
      <c r="F1461" s="24" t="n"/>
      <c r="G1461" s="10" t="n"/>
      <c r="H1461" s="10" t="n"/>
      <c r="I1461" s="11">
        <f>IF(AND(A1461="",B1461=""),"",IF(B1461&lt;&gt;"",IFERROR(INDEX(TArea,MATCH(B1461,TName,0))&amp;"",D1461&amp;""),D1461&amp;""))</f>
        <v/>
      </c>
      <c r="J1461" s="11">
        <f>IF(AND(A1461="",B1461=""),"",IF(B1461&lt;&gt;"",IFERROR(INDEX(TAsset,MATCH(B1461,TName,0))&amp;"",E1461&amp;""),E1461&amp;""))</f>
        <v/>
      </c>
      <c r="K1461" s="28">
        <f>IF(AND(A1461="",B1461="",C1461="",F1461=""),"",IF(A1461="","Add a date",IF(A1461&gt;AsOf,"After as-of date: not counted yet",IF(AND(B1461&lt;&gt;"",COUNTIF(TName,B1461)=0),"Task not on Tasks sheet",""))))</f>
        <v/>
      </c>
    </row>
    <row r="1462">
      <c r="A1462" s="6" t="n"/>
      <c r="B1462" s="10" t="n"/>
      <c r="C1462" s="10" t="n"/>
      <c r="D1462" s="10" t="n"/>
      <c r="E1462" s="10" t="n"/>
      <c r="F1462" s="24" t="n"/>
      <c r="G1462" s="10" t="n"/>
      <c r="H1462" s="10" t="n"/>
      <c r="I1462" s="11">
        <f>IF(AND(A1462="",B1462=""),"",IF(B1462&lt;&gt;"",IFERROR(INDEX(TArea,MATCH(B1462,TName,0))&amp;"",D1462&amp;""),D1462&amp;""))</f>
        <v/>
      </c>
      <c r="J1462" s="11">
        <f>IF(AND(A1462="",B1462=""),"",IF(B1462&lt;&gt;"",IFERROR(INDEX(TAsset,MATCH(B1462,TName,0))&amp;"",E1462&amp;""),E1462&amp;""))</f>
        <v/>
      </c>
      <c r="K1462" s="28">
        <f>IF(AND(A1462="",B1462="",C1462="",F1462=""),"",IF(A1462="","Add a date",IF(A1462&gt;AsOf,"After as-of date: not counted yet",IF(AND(B1462&lt;&gt;"",COUNTIF(TName,B1462)=0),"Task not on Tasks sheet",""))))</f>
        <v/>
      </c>
    </row>
    <row r="1463">
      <c r="A1463" s="6" t="n"/>
      <c r="B1463" s="10" t="n"/>
      <c r="C1463" s="10" t="n"/>
      <c r="D1463" s="10" t="n"/>
      <c r="E1463" s="10" t="n"/>
      <c r="F1463" s="24" t="n"/>
      <c r="G1463" s="10" t="n"/>
      <c r="H1463" s="10" t="n"/>
      <c r="I1463" s="11">
        <f>IF(AND(A1463="",B1463=""),"",IF(B1463&lt;&gt;"",IFERROR(INDEX(TArea,MATCH(B1463,TName,0))&amp;"",D1463&amp;""),D1463&amp;""))</f>
        <v/>
      </c>
      <c r="J1463" s="11">
        <f>IF(AND(A1463="",B1463=""),"",IF(B1463&lt;&gt;"",IFERROR(INDEX(TAsset,MATCH(B1463,TName,0))&amp;"",E1463&amp;""),E1463&amp;""))</f>
        <v/>
      </c>
      <c r="K1463" s="28">
        <f>IF(AND(A1463="",B1463="",C1463="",F1463=""),"",IF(A1463="","Add a date",IF(A1463&gt;AsOf,"After as-of date: not counted yet",IF(AND(B1463&lt;&gt;"",COUNTIF(TName,B1463)=0),"Task not on Tasks sheet",""))))</f>
        <v/>
      </c>
    </row>
    <row r="1464">
      <c r="A1464" s="6" t="n"/>
      <c r="B1464" s="10" t="n"/>
      <c r="C1464" s="10" t="n"/>
      <c r="D1464" s="10" t="n"/>
      <c r="E1464" s="10" t="n"/>
      <c r="F1464" s="24" t="n"/>
      <c r="G1464" s="10" t="n"/>
      <c r="H1464" s="10" t="n"/>
      <c r="I1464" s="11">
        <f>IF(AND(A1464="",B1464=""),"",IF(B1464&lt;&gt;"",IFERROR(INDEX(TArea,MATCH(B1464,TName,0))&amp;"",D1464&amp;""),D1464&amp;""))</f>
        <v/>
      </c>
      <c r="J1464" s="11">
        <f>IF(AND(A1464="",B1464=""),"",IF(B1464&lt;&gt;"",IFERROR(INDEX(TAsset,MATCH(B1464,TName,0))&amp;"",E1464&amp;""),E1464&amp;""))</f>
        <v/>
      </c>
      <c r="K1464" s="28">
        <f>IF(AND(A1464="",B1464="",C1464="",F1464=""),"",IF(A1464="","Add a date",IF(A1464&gt;AsOf,"After as-of date: not counted yet",IF(AND(B1464&lt;&gt;"",COUNTIF(TName,B1464)=0),"Task not on Tasks sheet",""))))</f>
        <v/>
      </c>
    </row>
    <row r="1465">
      <c r="A1465" s="6" t="n"/>
      <c r="B1465" s="10" t="n"/>
      <c r="C1465" s="10" t="n"/>
      <c r="D1465" s="10" t="n"/>
      <c r="E1465" s="10" t="n"/>
      <c r="F1465" s="24" t="n"/>
      <c r="G1465" s="10" t="n"/>
      <c r="H1465" s="10" t="n"/>
      <c r="I1465" s="11">
        <f>IF(AND(A1465="",B1465=""),"",IF(B1465&lt;&gt;"",IFERROR(INDEX(TArea,MATCH(B1465,TName,0))&amp;"",D1465&amp;""),D1465&amp;""))</f>
        <v/>
      </c>
      <c r="J1465" s="11">
        <f>IF(AND(A1465="",B1465=""),"",IF(B1465&lt;&gt;"",IFERROR(INDEX(TAsset,MATCH(B1465,TName,0))&amp;"",E1465&amp;""),E1465&amp;""))</f>
        <v/>
      </c>
      <c r="K1465" s="28">
        <f>IF(AND(A1465="",B1465="",C1465="",F1465=""),"",IF(A1465="","Add a date",IF(A1465&gt;AsOf,"After as-of date: not counted yet",IF(AND(B1465&lt;&gt;"",COUNTIF(TName,B1465)=0),"Task not on Tasks sheet",""))))</f>
        <v/>
      </c>
    </row>
    <row r="1466">
      <c r="A1466" s="6" t="n"/>
      <c r="B1466" s="10" t="n"/>
      <c r="C1466" s="10" t="n"/>
      <c r="D1466" s="10" t="n"/>
      <c r="E1466" s="10" t="n"/>
      <c r="F1466" s="24" t="n"/>
      <c r="G1466" s="10" t="n"/>
      <c r="H1466" s="10" t="n"/>
      <c r="I1466" s="11">
        <f>IF(AND(A1466="",B1466=""),"",IF(B1466&lt;&gt;"",IFERROR(INDEX(TArea,MATCH(B1466,TName,0))&amp;"",D1466&amp;""),D1466&amp;""))</f>
        <v/>
      </c>
      <c r="J1466" s="11">
        <f>IF(AND(A1466="",B1466=""),"",IF(B1466&lt;&gt;"",IFERROR(INDEX(TAsset,MATCH(B1466,TName,0))&amp;"",E1466&amp;""),E1466&amp;""))</f>
        <v/>
      </c>
      <c r="K1466" s="28">
        <f>IF(AND(A1466="",B1466="",C1466="",F1466=""),"",IF(A1466="","Add a date",IF(A1466&gt;AsOf,"After as-of date: not counted yet",IF(AND(B1466&lt;&gt;"",COUNTIF(TName,B1466)=0),"Task not on Tasks sheet",""))))</f>
        <v/>
      </c>
    </row>
    <row r="1467">
      <c r="A1467" s="6" t="n"/>
      <c r="B1467" s="10" t="n"/>
      <c r="C1467" s="10" t="n"/>
      <c r="D1467" s="10" t="n"/>
      <c r="E1467" s="10" t="n"/>
      <c r="F1467" s="24" t="n"/>
      <c r="G1467" s="10" t="n"/>
      <c r="H1467" s="10" t="n"/>
      <c r="I1467" s="11">
        <f>IF(AND(A1467="",B1467=""),"",IF(B1467&lt;&gt;"",IFERROR(INDEX(TArea,MATCH(B1467,TName,0))&amp;"",D1467&amp;""),D1467&amp;""))</f>
        <v/>
      </c>
      <c r="J1467" s="11">
        <f>IF(AND(A1467="",B1467=""),"",IF(B1467&lt;&gt;"",IFERROR(INDEX(TAsset,MATCH(B1467,TName,0))&amp;"",E1467&amp;""),E1467&amp;""))</f>
        <v/>
      </c>
      <c r="K1467" s="28">
        <f>IF(AND(A1467="",B1467="",C1467="",F1467=""),"",IF(A1467="","Add a date",IF(A1467&gt;AsOf,"After as-of date: not counted yet",IF(AND(B1467&lt;&gt;"",COUNTIF(TName,B1467)=0),"Task not on Tasks sheet",""))))</f>
        <v/>
      </c>
    </row>
    <row r="1468">
      <c r="A1468" s="6" t="n"/>
      <c r="B1468" s="10" t="n"/>
      <c r="C1468" s="10" t="n"/>
      <c r="D1468" s="10" t="n"/>
      <c r="E1468" s="10" t="n"/>
      <c r="F1468" s="24" t="n"/>
      <c r="G1468" s="10" t="n"/>
      <c r="H1468" s="10" t="n"/>
      <c r="I1468" s="11">
        <f>IF(AND(A1468="",B1468=""),"",IF(B1468&lt;&gt;"",IFERROR(INDEX(TArea,MATCH(B1468,TName,0))&amp;"",D1468&amp;""),D1468&amp;""))</f>
        <v/>
      </c>
      <c r="J1468" s="11">
        <f>IF(AND(A1468="",B1468=""),"",IF(B1468&lt;&gt;"",IFERROR(INDEX(TAsset,MATCH(B1468,TName,0))&amp;"",E1468&amp;""),E1468&amp;""))</f>
        <v/>
      </c>
      <c r="K1468" s="28">
        <f>IF(AND(A1468="",B1468="",C1468="",F1468=""),"",IF(A1468="","Add a date",IF(A1468&gt;AsOf,"After as-of date: not counted yet",IF(AND(B1468&lt;&gt;"",COUNTIF(TName,B1468)=0),"Task not on Tasks sheet",""))))</f>
        <v/>
      </c>
    </row>
    <row r="1469">
      <c r="A1469" s="6" t="n"/>
      <c r="B1469" s="10" t="n"/>
      <c r="C1469" s="10" t="n"/>
      <c r="D1469" s="10" t="n"/>
      <c r="E1469" s="10" t="n"/>
      <c r="F1469" s="24" t="n"/>
      <c r="G1469" s="10" t="n"/>
      <c r="H1469" s="10" t="n"/>
      <c r="I1469" s="11">
        <f>IF(AND(A1469="",B1469=""),"",IF(B1469&lt;&gt;"",IFERROR(INDEX(TArea,MATCH(B1469,TName,0))&amp;"",D1469&amp;""),D1469&amp;""))</f>
        <v/>
      </c>
      <c r="J1469" s="11">
        <f>IF(AND(A1469="",B1469=""),"",IF(B1469&lt;&gt;"",IFERROR(INDEX(TAsset,MATCH(B1469,TName,0))&amp;"",E1469&amp;""),E1469&amp;""))</f>
        <v/>
      </c>
      <c r="K1469" s="28">
        <f>IF(AND(A1469="",B1469="",C1469="",F1469=""),"",IF(A1469="","Add a date",IF(A1469&gt;AsOf,"After as-of date: not counted yet",IF(AND(B1469&lt;&gt;"",COUNTIF(TName,B1469)=0),"Task not on Tasks sheet",""))))</f>
        <v/>
      </c>
    </row>
    <row r="1470">
      <c r="A1470" s="6" t="n"/>
      <c r="B1470" s="10" t="n"/>
      <c r="C1470" s="10" t="n"/>
      <c r="D1470" s="10" t="n"/>
      <c r="E1470" s="10" t="n"/>
      <c r="F1470" s="24" t="n"/>
      <c r="G1470" s="10" t="n"/>
      <c r="H1470" s="10" t="n"/>
      <c r="I1470" s="11">
        <f>IF(AND(A1470="",B1470=""),"",IF(B1470&lt;&gt;"",IFERROR(INDEX(TArea,MATCH(B1470,TName,0))&amp;"",D1470&amp;""),D1470&amp;""))</f>
        <v/>
      </c>
      <c r="J1470" s="11">
        <f>IF(AND(A1470="",B1470=""),"",IF(B1470&lt;&gt;"",IFERROR(INDEX(TAsset,MATCH(B1470,TName,0))&amp;"",E1470&amp;""),E1470&amp;""))</f>
        <v/>
      </c>
      <c r="K1470" s="28">
        <f>IF(AND(A1470="",B1470="",C1470="",F1470=""),"",IF(A1470="","Add a date",IF(A1470&gt;AsOf,"After as-of date: not counted yet",IF(AND(B1470&lt;&gt;"",COUNTIF(TName,B1470)=0),"Task not on Tasks sheet",""))))</f>
        <v/>
      </c>
    </row>
    <row r="1471">
      <c r="A1471" s="6" t="n"/>
      <c r="B1471" s="10" t="n"/>
      <c r="C1471" s="10" t="n"/>
      <c r="D1471" s="10" t="n"/>
      <c r="E1471" s="10" t="n"/>
      <c r="F1471" s="24" t="n"/>
      <c r="G1471" s="10" t="n"/>
      <c r="H1471" s="10" t="n"/>
      <c r="I1471" s="11">
        <f>IF(AND(A1471="",B1471=""),"",IF(B1471&lt;&gt;"",IFERROR(INDEX(TArea,MATCH(B1471,TName,0))&amp;"",D1471&amp;""),D1471&amp;""))</f>
        <v/>
      </c>
      <c r="J1471" s="11">
        <f>IF(AND(A1471="",B1471=""),"",IF(B1471&lt;&gt;"",IFERROR(INDEX(TAsset,MATCH(B1471,TName,0))&amp;"",E1471&amp;""),E1471&amp;""))</f>
        <v/>
      </c>
      <c r="K1471" s="28">
        <f>IF(AND(A1471="",B1471="",C1471="",F1471=""),"",IF(A1471="","Add a date",IF(A1471&gt;AsOf,"After as-of date: not counted yet",IF(AND(B1471&lt;&gt;"",COUNTIF(TName,B1471)=0),"Task not on Tasks sheet",""))))</f>
        <v/>
      </c>
    </row>
    <row r="1472">
      <c r="A1472" s="6" t="n"/>
      <c r="B1472" s="10" t="n"/>
      <c r="C1472" s="10" t="n"/>
      <c r="D1472" s="10" t="n"/>
      <c r="E1472" s="10" t="n"/>
      <c r="F1472" s="24" t="n"/>
      <c r="G1472" s="10" t="n"/>
      <c r="H1472" s="10" t="n"/>
      <c r="I1472" s="11">
        <f>IF(AND(A1472="",B1472=""),"",IF(B1472&lt;&gt;"",IFERROR(INDEX(TArea,MATCH(B1472,TName,0))&amp;"",D1472&amp;""),D1472&amp;""))</f>
        <v/>
      </c>
      <c r="J1472" s="11">
        <f>IF(AND(A1472="",B1472=""),"",IF(B1472&lt;&gt;"",IFERROR(INDEX(TAsset,MATCH(B1472,TName,0))&amp;"",E1472&amp;""),E1472&amp;""))</f>
        <v/>
      </c>
      <c r="K1472" s="28">
        <f>IF(AND(A1472="",B1472="",C1472="",F1472=""),"",IF(A1472="","Add a date",IF(A1472&gt;AsOf,"After as-of date: not counted yet",IF(AND(B1472&lt;&gt;"",COUNTIF(TName,B1472)=0),"Task not on Tasks sheet",""))))</f>
        <v/>
      </c>
    </row>
    <row r="1473">
      <c r="A1473" s="6" t="n"/>
      <c r="B1473" s="10" t="n"/>
      <c r="C1473" s="10" t="n"/>
      <c r="D1473" s="10" t="n"/>
      <c r="E1473" s="10" t="n"/>
      <c r="F1473" s="24" t="n"/>
      <c r="G1473" s="10" t="n"/>
      <c r="H1473" s="10" t="n"/>
      <c r="I1473" s="11">
        <f>IF(AND(A1473="",B1473=""),"",IF(B1473&lt;&gt;"",IFERROR(INDEX(TArea,MATCH(B1473,TName,0))&amp;"",D1473&amp;""),D1473&amp;""))</f>
        <v/>
      </c>
      <c r="J1473" s="11">
        <f>IF(AND(A1473="",B1473=""),"",IF(B1473&lt;&gt;"",IFERROR(INDEX(TAsset,MATCH(B1473,TName,0))&amp;"",E1473&amp;""),E1473&amp;""))</f>
        <v/>
      </c>
      <c r="K1473" s="28">
        <f>IF(AND(A1473="",B1473="",C1473="",F1473=""),"",IF(A1473="","Add a date",IF(A1473&gt;AsOf,"After as-of date: not counted yet",IF(AND(B1473&lt;&gt;"",COUNTIF(TName,B1473)=0),"Task not on Tasks sheet",""))))</f>
        <v/>
      </c>
    </row>
    <row r="1474">
      <c r="A1474" s="6" t="n"/>
      <c r="B1474" s="10" t="n"/>
      <c r="C1474" s="10" t="n"/>
      <c r="D1474" s="10" t="n"/>
      <c r="E1474" s="10" t="n"/>
      <c r="F1474" s="24" t="n"/>
      <c r="G1474" s="10" t="n"/>
      <c r="H1474" s="10" t="n"/>
      <c r="I1474" s="11">
        <f>IF(AND(A1474="",B1474=""),"",IF(B1474&lt;&gt;"",IFERROR(INDEX(TArea,MATCH(B1474,TName,0))&amp;"",D1474&amp;""),D1474&amp;""))</f>
        <v/>
      </c>
      <c r="J1474" s="11">
        <f>IF(AND(A1474="",B1474=""),"",IF(B1474&lt;&gt;"",IFERROR(INDEX(TAsset,MATCH(B1474,TName,0))&amp;"",E1474&amp;""),E1474&amp;""))</f>
        <v/>
      </c>
      <c r="K1474" s="28">
        <f>IF(AND(A1474="",B1474="",C1474="",F1474=""),"",IF(A1474="","Add a date",IF(A1474&gt;AsOf,"After as-of date: not counted yet",IF(AND(B1474&lt;&gt;"",COUNTIF(TName,B1474)=0),"Task not on Tasks sheet",""))))</f>
        <v/>
      </c>
    </row>
    <row r="1475">
      <c r="A1475" s="6" t="n"/>
      <c r="B1475" s="10" t="n"/>
      <c r="C1475" s="10" t="n"/>
      <c r="D1475" s="10" t="n"/>
      <c r="E1475" s="10" t="n"/>
      <c r="F1475" s="24" t="n"/>
      <c r="G1475" s="10" t="n"/>
      <c r="H1475" s="10" t="n"/>
      <c r="I1475" s="11">
        <f>IF(AND(A1475="",B1475=""),"",IF(B1475&lt;&gt;"",IFERROR(INDEX(TArea,MATCH(B1475,TName,0))&amp;"",D1475&amp;""),D1475&amp;""))</f>
        <v/>
      </c>
      <c r="J1475" s="11">
        <f>IF(AND(A1475="",B1475=""),"",IF(B1475&lt;&gt;"",IFERROR(INDEX(TAsset,MATCH(B1475,TName,0))&amp;"",E1475&amp;""),E1475&amp;""))</f>
        <v/>
      </c>
      <c r="K1475" s="28">
        <f>IF(AND(A1475="",B1475="",C1475="",F1475=""),"",IF(A1475="","Add a date",IF(A1475&gt;AsOf,"After as-of date: not counted yet",IF(AND(B1475&lt;&gt;"",COUNTIF(TName,B1475)=0),"Task not on Tasks sheet",""))))</f>
        <v/>
      </c>
    </row>
    <row r="1476">
      <c r="A1476" s="6" t="n"/>
      <c r="B1476" s="10" t="n"/>
      <c r="C1476" s="10" t="n"/>
      <c r="D1476" s="10" t="n"/>
      <c r="E1476" s="10" t="n"/>
      <c r="F1476" s="24" t="n"/>
      <c r="G1476" s="10" t="n"/>
      <c r="H1476" s="10" t="n"/>
      <c r="I1476" s="11">
        <f>IF(AND(A1476="",B1476=""),"",IF(B1476&lt;&gt;"",IFERROR(INDEX(TArea,MATCH(B1476,TName,0))&amp;"",D1476&amp;""),D1476&amp;""))</f>
        <v/>
      </c>
      <c r="J1476" s="11">
        <f>IF(AND(A1476="",B1476=""),"",IF(B1476&lt;&gt;"",IFERROR(INDEX(TAsset,MATCH(B1476,TName,0))&amp;"",E1476&amp;""),E1476&amp;""))</f>
        <v/>
      </c>
      <c r="K1476" s="28">
        <f>IF(AND(A1476="",B1476="",C1476="",F1476=""),"",IF(A1476="","Add a date",IF(A1476&gt;AsOf,"After as-of date: not counted yet",IF(AND(B1476&lt;&gt;"",COUNTIF(TName,B1476)=0),"Task not on Tasks sheet",""))))</f>
        <v/>
      </c>
    </row>
    <row r="1477">
      <c r="A1477" s="6" t="n"/>
      <c r="B1477" s="10" t="n"/>
      <c r="C1477" s="10" t="n"/>
      <c r="D1477" s="10" t="n"/>
      <c r="E1477" s="10" t="n"/>
      <c r="F1477" s="24" t="n"/>
      <c r="G1477" s="10" t="n"/>
      <c r="H1477" s="10" t="n"/>
      <c r="I1477" s="11">
        <f>IF(AND(A1477="",B1477=""),"",IF(B1477&lt;&gt;"",IFERROR(INDEX(TArea,MATCH(B1477,TName,0))&amp;"",D1477&amp;""),D1477&amp;""))</f>
        <v/>
      </c>
      <c r="J1477" s="11">
        <f>IF(AND(A1477="",B1477=""),"",IF(B1477&lt;&gt;"",IFERROR(INDEX(TAsset,MATCH(B1477,TName,0))&amp;"",E1477&amp;""),E1477&amp;""))</f>
        <v/>
      </c>
      <c r="K1477" s="28">
        <f>IF(AND(A1477="",B1477="",C1477="",F1477=""),"",IF(A1477="","Add a date",IF(A1477&gt;AsOf,"After as-of date: not counted yet",IF(AND(B1477&lt;&gt;"",COUNTIF(TName,B1477)=0),"Task not on Tasks sheet",""))))</f>
        <v/>
      </c>
    </row>
    <row r="1478">
      <c r="A1478" s="6" t="n"/>
      <c r="B1478" s="10" t="n"/>
      <c r="C1478" s="10" t="n"/>
      <c r="D1478" s="10" t="n"/>
      <c r="E1478" s="10" t="n"/>
      <c r="F1478" s="24" t="n"/>
      <c r="G1478" s="10" t="n"/>
      <c r="H1478" s="10" t="n"/>
      <c r="I1478" s="11">
        <f>IF(AND(A1478="",B1478=""),"",IF(B1478&lt;&gt;"",IFERROR(INDEX(TArea,MATCH(B1478,TName,0))&amp;"",D1478&amp;""),D1478&amp;""))</f>
        <v/>
      </c>
      <c r="J1478" s="11">
        <f>IF(AND(A1478="",B1478=""),"",IF(B1478&lt;&gt;"",IFERROR(INDEX(TAsset,MATCH(B1478,TName,0))&amp;"",E1478&amp;""),E1478&amp;""))</f>
        <v/>
      </c>
      <c r="K1478" s="28">
        <f>IF(AND(A1478="",B1478="",C1478="",F1478=""),"",IF(A1478="","Add a date",IF(A1478&gt;AsOf,"After as-of date: not counted yet",IF(AND(B1478&lt;&gt;"",COUNTIF(TName,B1478)=0),"Task not on Tasks sheet",""))))</f>
        <v/>
      </c>
    </row>
    <row r="1479">
      <c r="A1479" s="6" t="n"/>
      <c r="B1479" s="10" t="n"/>
      <c r="C1479" s="10" t="n"/>
      <c r="D1479" s="10" t="n"/>
      <c r="E1479" s="10" t="n"/>
      <c r="F1479" s="24" t="n"/>
      <c r="G1479" s="10" t="n"/>
      <c r="H1479" s="10" t="n"/>
      <c r="I1479" s="11">
        <f>IF(AND(A1479="",B1479=""),"",IF(B1479&lt;&gt;"",IFERROR(INDEX(TArea,MATCH(B1479,TName,0))&amp;"",D1479&amp;""),D1479&amp;""))</f>
        <v/>
      </c>
      <c r="J1479" s="11">
        <f>IF(AND(A1479="",B1479=""),"",IF(B1479&lt;&gt;"",IFERROR(INDEX(TAsset,MATCH(B1479,TName,0))&amp;"",E1479&amp;""),E1479&amp;""))</f>
        <v/>
      </c>
      <c r="K1479" s="28">
        <f>IF(AND(A1479="",B1479="",C1479="",F1479=""),"",IF(A1479="","Add a date",IF(A1479&gt;AsOf,"After as-of date: not counted yet",IF(AND(B1479&lt;&gt;"",COUNTIF(TName,B1479)=0),"Task not on Tasks sheet",""))))</f>
        <v/>
      </c>
    </row>
    <row r="1480">
      <c r="A1480" s="6" t="n"/>
      <c r="B1480" s="10" t="n"/>
      <c r="C1480" s="10" t="n"/>
      <c r="D1480" s="10" t="n"/>
      <c r="E1480" s="10" t="n"/>
      <c r="F1480" s="24" t="n"/>
      <c r="G1480" s="10" t="n"/>
      <c r="H1480" s="10" t="n"/>
      <c r="I1480" s="11">
        <f>IF(AND(A1480="",B1480=""),"",IF(B1480&lt;&gt;"",IFERROR(INDEX(TArea,MATCH(B1480,TName,0))&amp;"",D1480&amp;""),D1480&amp;""))</f>
        <v/>
      </c>
      <c r="J1480" s="11">
        <f>IF(AND(A1480="",B1480=""),"",IF(B1480&lt;&gt;"",IFERROR(INDEX(TAsset,MATCH(B1480,TName,0))&amp;"",E1480&amp;""),E1480&amp;""))</f>
        <v/>
      </c>
      <c r="K1480" s="28">
        <f>IF(AND(A1480="",B1480="",C1480="",F1480=""),"",IF(A1480="","Add a date",IF(A1480&gt;AsOf,"After as-of date: not counted yet",IF(AND(B1480&lt;&gt;"",COUNTIF(TName,B1480)=0),"Task not on Tasks sheet",""))))</f>
        <v/>
      </c>
    </row>
    <row r="1481">
      <c r="A1481" s="6" t="n"/>
      <c r="B1481" s="10" t="n"/>
      <c r="C1481" s="10" t="n"/>
      <c r="D1481" s="10" t="n"/>
      <c r="E1481" s="10" t="n"/>
      <c r="F1481" s="24" t="n"/>
      <c r="G1481" s="10" t="n"/>
      <c r="H1481" s="10" t="n"/>
      <c r="I1481" s="11">
        <f>IF(AND(A1481="",B1481=""),"",IF(B1481&lt;&gt;"",IFERROR(INDEX(TArea,MATCH(B1481,TName,0))&amp;"",D1481&amp;""),D1481&amp;""))</f>
        <v/>
      </c>
      <c r="J1481" s="11">
        <f>IF(AND(A1481="",B1481=""),"",IF(B1481&lt;&gt;"",IFERROR(INDEX(TAsset,MATCH(B1481,TName,0))&amp;"",E1481&amp;""),E1481&amp;""))</f>
        <v/>
      </c>
      <c r="K1481" s="28">
        <f>IF(AND(A1481="",B1481="",C1481="",F1481=""),"",IF(A1481="","Add a date",IF(A1481&gt;AsOf,"After as-of date: not counted yet",IF(AND(B1481&lt;&gt;"",COUNTIF(TName,B1481)=0),"Task not on Tasks sheet",""))))</f>
        <v/>
      </c>
    </row>
    <row r="1482">
      <c r="A1482" s="6" t="n"/>
      <c r="B1482" s="10" t="n"/>
      <c r="C1482" s="10" t="n"/>
      <c r="D1482" s="10" t="n"/>
      <c r="E1482" s="10" t="n"/>
      <c r="F1482" s="24" t="n"/>
      <c r="G1482" s="10" t="n"/>
      <c r="H1482" s="10" t="n"/>
      <c r="I1482" s="11">
        <f>IF(AND(A1482="",B1482=""),"",IF(B1482&lt;&gt;"",IFERROR(INDEX(TArea,MATCH(B1482,TName,0))&amp;"",D1482&amp;""),D1482&amp;""))</f>
        <v/>
      </c>
      <c r="J1482" s="11">
        <f>IF(AND(A1482="",B1482=""),"",IF(B1482&lt;&gt;"",IFERROR(INDEX(TAsset,MATCH(B1482,TName,0))&amp;"",E1482&amp;""),E1482&amp;""))</f>
        <v/>
      </c>
      <c r="K1482" s="28">
        <f>IF(AND(A1482="",B1482="",C1482="",F1482=""),"",IF(A1482="","Add a date",IF(A1482&gt;AsOf,"After as-of date: not counted yet",IF(AND(B1482&lt;&gt;"",COUNTIF(TName,B1482)=0),"Task not on Tasks sheet",""))))</f>
        <v/>
      </c>
    </row>
    <row r="1483">
      <c r="A1483" s="6" t="n"/>
      <c r="B1483" s="10" t="n"/>
      <c r="C1483" s="10" t="n"/>
      <c r="D1483" s="10" t="n"/>
      <c r="E1483" s="10" t="n"/>
      <c r="F1483" s="24" t="n"/>
      <c r="G1483" s="10" t="n"/>
      <c r="H1483" s="10" t="n"/>
      <c r="I1483" s="11">
        <f>IF(AND(A1483="",B1483=""),"",IF(B1483&lt;&gt;"",IFERROR(INDEX(TArea,MATCH(B1483,TName,0))&amp;"",D1483&amp;""),D1483&amp;""))</f>
        <v/>
      </c>
      <c r="J1483" s="11">
        <f>IF(AND(A1483="",B1483=""),"",IF(B1483&lt;&gt;"",IFERROR(INDEX(TAsset,MATCH(B1483,TName,0))&amp;"",E1483&amp;""),E1483&amp;""))</f>
        <v/>
      </c>
      <c r="K1483" s="28">
        <f>IF(AND(A1483="",B1483="",C1483="",F1483=""),"",IF(A1483="","Add a date",IF(A1483&gt;AsOf,"After as-of date: not counted yet",IF(AND(B1483&lt;&gt;"",COUNTIF(TName,B1483)=0),"Task not on Tasks sheet",""))))</f>
        <v/>
      </c>
    </row>
    <row r="1484">
      <c r="A1484" s="6" t="n"/>
      <c r="B1484" s="10" t="n"/>
      <c r="C1484" s="10" t="n"/>
      <c r="D1484" s="10" t="n"/>
      <c r="E1484" s="10" t="n"/>
      <c r="F1484" s="24" t="n"/>
      <c r="G1484" s="10" t="n"/>
      <c r="H1484" s="10" t="n"/>
      <c r="I1484" s="11">
        <f>IF(AND(A1484="",B1484=""),"",IF(B1484&lt;&gt;"",IFERROR(INDEX(TArea,MATCH(B1484,TName,0))&amp;"",D1484&amp;""),D1484&amp;""))</f>
        <v/>
      </c>
      <c r="J1484" s="11">
        <f>IF(AND(A1484="",B1484=""),"",IF(B1484&lt;&gt;"",IFERROR(INDEX(TAsset,MATCH(B1484,TName,0))&amp;"",E1484&amp;""),E1484&amp;""))</f>
        <v/>
      </c>
      <c r="K1484" s="28">
        <f>IF(AND(A1484="",B1484="",C1484="",F1484=""),"",IF(A1484="","Add a date",IF(A1484&gt;AsOf,"After as-of date: not counted yet",IF(AND(B1484&lt;&gt;"",COUNTIF(TName,B1484)=0),"Task not on Tasks sheet",""))))</f>
        <v/>
      </c>
    </row>
    <row r="1485">
      <c r="A1485" s="6" t="n"/>
      <c r="B1485" s="10" t="n"/>
      <c r="C1485" s="10" t="n"/>
      <c r="D1485" s="10" t="n"/>
      <c r="E1485" s="10" t="n"/>
      <c r="F1485" s="24" t="n"/>
      <c r="G1485" s="10" t="n"/>
      <c r="H1485" s="10" t="n"/>
      <c r="I1485" s="11">
        <f>IF(AND(A1485="",B1485=""),"",IF(B1485&lt;&gt;"",IFERROR(INDEX(TArea,MATCH(B1485,TName,0))&amp;"",D1485&amp;""),D1485&amp;""))</f>
        <v/>
      </c>
      <c r="J1485" s="11">
        <f>IF(AND(A1485="",B1485=""),"",IF(B1485&lt;&gt;"",IFERROR(INDEX(TAsset,MATCH(B1485,TName,0))&amp;"",E1485&amp;""),E1485&amp;""))</f>
        <v/>
      </c>
      <c r="K1485" s="28">
        <f>IF(AND(A1485="",B1485="",C1485="",F1485=""),"",IF(A1485="","Add a date",IF(A1485&gt;AsOf,"After as-of date: not counted yet",IF(AND(B1485&lt;&gt;"",COUNTIF(TName,B1485)=0),"Task not on Tasks sheet",""))))</f>
        <v/>
      </c>
    </row>
    <row r="1486">
      <c r="A1486" s="6" t="n"/>
      <c r="B1486" s="10" t="n"/>
      <c r="C1486" s="10" t="n"/>
      <c r="D1486" s="10" t="n"/>
      <c r="E1486" s="10" t="n"/>
      <c r="F1486" s="24" t="n"/>
      <c r="G1486" s="10" t="n"/>
      <c r="H1486" s="10" t="n"/>
      <c r="I1486" s="11">
        <f>IF(AND(A1486="",B1486=""),"",IF(B1486&lt;&gt;"",IFERROR(INDEX(TArea,MATCH(B1486,TName,0))&amp;"",D1486&amp;""),D1486&amp;""))</f>
        <v/>
      </c>
      <c r="J1486" s="11">
        <f>IF(AND(A1486="",B1486=""),"",IF(B1486&lt;&gt;"",IFERROR(INDEX(TAsset,MATCH(B1486,TName,0))&amp;"",E1486&amp;""),E1486&amp;""))</f>
        <v/>
      </c>
      <c r="K1486" s="28">
        <f>IF(AND(A1486="",B1486="",C1486="",F1486=""),"",IF(A1486="","Add a date",IF(A1486&gt;AsOf,"After as-of date: not counted yet",IF(AND(B1486&lt;&gt;"",COUNTIF(TName,B1486)=0),"Task not on Tasks sheet",""))))</f>
        <v/>
      </c>
    </row>
    <row r="1487">
      <c r="A1487" s="6" t="n"/>
      <c r="B1487" s="10" t="n"/>
      <c r="C1487" s="10" t="n"/>
      <c r="D1487" s="10" t="n"/>
      <c r="E1487" s="10" t="n"/>
      <c r="F1487" s="24" t="n"/>
      <c r="G1487" s="10" t="n"/>
      <c r="H1487" s="10" t="n"/>
      <c r="I1487" s="11">
        <f>IF(AND(A1487="",B1487=""),"",IF(B1487&lt;&gt;"",IFERROR(INDEX(TArea,MATCH(B1487,TName,0))&amp;"",D1487&amp;""),D1487&amp;""))</f>
        <v/>
      </c>
      <c r="J1487" s="11">
        <f>IF(AND(A1487="",B1487=""),"",IF(B1487&lt;&gt;"",IFERROR(INDEX(TAsset,MATCH(B1487,TName,0))&amp;"",E1487&amp;""),E1487&amp;""))</f>
        <v/>
      </c>
      <c r="K1487" s="28">
        <f>IF(AND(A1487="",B1487="",C1487="",F1487=""),"",IF(A1487="","Add a date",IF(A1487&gt;AsOf,"After as-of date: not counted yet",IF(AND(B1487&lt;&gt;"",COUNTIF(TName,B1487)=0),"Task not on Tasks sheet",""))))</f>
        <v/>
      </c>
    </row>
    <row r="1488">
      <c r="A1488" s="6" t="n"/>
      <c r="B1488" s="10" t="n"/>
      <c r="C1488" s="10" t="n"/>
      <c r="D1488" s="10" t="n"/>
      <c r="E1488" s="10" t="n"/>
      <c r="F1488" s="24" t="n"/>
      <c r="G1488" s="10" t="n"/>
      <c r="H1488" s="10" t="n"/>
      <c r="I1488" s="11">
        <f>IF(AND(A1488="",B1488=""),"",IF(B1488&lt;&gt;"",IFERROR(INDEX(TArea,MATCH(B1488,TName,0))&amp;"",D1488&amp;""),D1488&amp;""))</f>
        <v/>
      </c>
      <c r="J1488" s="11">
        <f>IF(AND(A1488="",B1488=""),"",IF(B1488&lt;&gt;"",IFERROR(INDEX(TAsset,MATCH(B1488,TName,0))&amp;"",E1488&amp;""),E1488&amp;""))</f>
        <v/>
      </c>
      <c r="K1488" s="28">
        <f>IF(AND(A1488="",B1488="",C1488="",F1488=""),"",IF(A1488="","Add a date",IF(A1488&gt;AsOf,"After as-of date: not counted yet",IF(AND(B1488&lt;&gt;"",COUNTIF(TName,B1488)=0),"Task not on Tasks sheet",""))))</f>
        <v/>
      </c>
    </row>
    <row r="1489">
      <c r="A1489" s="6" t="n"/>
      <c r="B1489" s="10" t="n"/>
      <c r="C1489" s="10" t="n"/>
      <c r="D1489" s="10" t="n"/>
      <c r="E1489" s="10" t="n"/>
      <c r="F1489" s="24" t="n"/>
      <c r="G1489" s="10" t="n"/>
      <c r="H1489" s="10" t="n"/>
      <c r="I1489" s="11">
        <f>IF(AND(A1489="",B1489=""),"",IF(B1489&lt;&gt;"",IFERROR(INDEX(TArea,MATCH(B1489,TName,0))&amp;"",D1489&amp;""),D1489&amp;""))</f>
        <v/>
      </c>
      <c r="J1489" s="11">
        <f>IF(AND(A1489="",B1489=""),"",IF(B1489&lt;&gt;"",IFERROR(INDEX(TAsset,MATCH(B1489,TName,0))&amp;"",E1489&amp;""),E1489&amp;""))</f>
        <v/>
      </c>
      <c r="K1489" s="28">
        <f>IF(AND(A1489="",B1489="",C1489="",F1489=""),"",IF(A1489="","Add a date",IF(A1489&gt;AsOf,"After as-of date: not counted yet",IF(AND(B1489&lt;&gt;"",COUNTIF(TName,B1489)=0),"Task not on Tasks sheet",""))))</f>
        <v/>
      </c>
    </row>
    <row r="1490">
      <c r="A1490" s="6" t="n"/>
      <c r="B1490" s="10" t="n"/>
      <c r="C1490" s="10" t="n"/>
      <c r="D1490" s="10" t="n"/>
      <c r="E1490" s="10" t="n"/>
      <c r="F1490" s="24" t="n"/>
      <c r="G1490" s="10" t="n"/>
      <c r="H1490" s="10" t="n"/>
      <c r="I1490" s="11">
        <f>IF(AND(A1490="",B1490=""),"",IF(B1490&lt;&gt;"",IFERROR(INDEX(TArea,MATCH(B1490,TName,0))&amp;"",D1490&amp;""),D1490&amp;""))</f>
        <v/>
      </c>
      <c r="J1490" s="11">
        <f>IF(AND(A1490="",B1490=""),"",IF(B1490&lt;&gt;"",IFERROR(INDEX(TAsset,MATCH(B1490,TName,0))&amp;"",E1490&amp;""),E1490&amp;""))</f>
        <v/>
      </c>
      <c r="K1490" s="28">
        <f>IF(AND(A1490="",B1490="",C1490="",F1490=""),"",IF(A1490="","Add a date",IF(A1490&gt;AsOf,"After as-of date: not counted yet",IF(AND(B1490&lt;&gt;"",COUNTIF(TName,B1490)=0),"Task not on Tasks sheet",""))))</f>
        <v/>
      </c>
    </row>
    <row r="1491">
      <c r="A1491" s="6" t="n"/>
      <c r="B1491" s="10" t="n"/>
      <c r="C1491" s="10" t="n"/>
      <c r="D1491" s="10" t="n"/>
      <c r="E1491" s="10" t="n"/>
      <c r="F1491" s="24" t="n"/>
      <c r="G1491" s="10" t="n"/>
      <c r="H1491" s="10" t="n"/>
      <c r="I1491" s="11">
        <f>IF(AND(A1491="",B1491=""),"",IF(B1491&lt;&gt;"",IFERROR(INDEX(TArea,MATCH(B1491,TName,0))&amp;"",D1491&amp;""),D1491&amp;""))</f>
        <v/>
      </c>
      <c r="J1491" s="11">
        <f>IF(AND(A1491="",B1491=""),"",IF(B1491&lt;&gt;"",IFERROR(INDEX(TAsset,MATCH(B1491,TName,0))&amp;"",E1491&amp;""),E1491&amp;""))</f>
        <v/>
      </c>
      <c r="K1491" s="28">
        <f>IF(AND(A1491="",B1491="",C1491="",F1491=""),"",IF(A1491="","Add a date",IF(A1491&gt;AsOf,"After as-of date: not counted yet",IF(AND(B1491&lt;&gt;"",COUNTIF(TName,B1491)=0),"Task not on Tasks sheet",""))))</f>
        <v/>
      </c>
    </row>
    <row r="1492">
      <c r="A1492" s="6" t="n"/>
      <c r="B1492" s="10" t="n"/>
      <c r="C1492" s="10" t="n"/>
      <c r="D1492" s="10" t="n"/>
      <c r="E1492" s="10" t="n"/>
      <c r="F1492" s="24" t="n"/>
      <c r="G1492" s="10" t="n"/>
      <c r="H1492" s="10" t="n"/>
      <c r="I1492" s="11">
        <f>IF(AND(A1492="",B1492=""),"",IF(B1492&lt;&gt;"",IFERROR(INDEX(TArea,MATCH(B1492,TName,0))&amp;"",D1492&amp;""),D1492&amp;""))</f>
        <v/>
      </c>
      <c r="J1492" s="11">
        <f>IF(AND(A1492="",B1492=""),"",IF(B1492&lt;&gt;"",IFERROR(INDEX(TAsset,MATCH(B1492,TName,0))&amp;"",E1492&amp;""),E1492&amp;""))</f>
        <v/>
      </c>
      <c r="K1492" s="28">
        <f>IF(AND(A1492="",B1492="",C1492="",F1492=""),"",IF(A1492="","Add a date",IF(A1492&gt;AsOf,"After as-of date: not counted yet",IF(AND(B1492&lt;&gt;"",COUNTIF(TName,B1492)=0),"Task not on Tasks sheet",""))))</f>
        <v/>
      </c>
    </row>
    <row r="1493">
      <c r="A1493" s="6" t="n"/>
      <c r="B1493" s="10" t="n"/>
      <c r="C1493" s="10" t="n"/>
      <c r="D1493" s="10" t="n"/>
      <c r="E1493" s="10" t="n"/>
      <c r="F1493" s="24" t="n"/>
      <c r="G1493" s="10" t="n"/>
      <c r="H1493" s="10" t="n"/>
      <c r="I1493" s="11">
        <f>IF(AND(A1493="",B1493=""),"",IF(B1493&lt;&gt;"",IFERROR(INDEX(TArea,MATCH(B1493,TName,0))&amp;"",D1493&amp;""),D1493&amp;""))</f>
        <v/>
      </c>
      <c r="J1493" s="11">
        <f>IF(AND(A1493="",B1493=""),"",IF(B1493&lt;&gt;"",IFERROR(INDEX(TAsset,MATCH(B1493,TName,0))&amp;"",E1493&amp;""),E1493&amp;""))</f>
        <v/>
      </c>
      <c r="K1493" s="28">
        <f>IF(AND(A1493="",B1493="",C1493="",F1493=""),"",IF(A1493="","Add a date",IF(A1493&gt;AsOf,"After as-of date: not counted yet",IF(AND(B1493&lt;&gt;"",COUNTIF(TName,B1493)=0),"Task not on Tasks sheet",""))))</f>
        <v/>
      </c>
    </row>
    <row r="1494">
      <c r="A1494" s="6" t="n"/>
      <c r="B1494" s="10" t="n"/>
      <c r="C1494" s="10" t="n"/>
      <c r="D1494" s="10" t="n"/>
      <c r="E1494" s="10" t="n"/>
      <c r="F1494" s="24" t="n"/>
      <c r="G1494" s="10" t="n"/>
      <c r="H1494" s="10" t="n"/>
      <c r="I1494" s="11">
        <f>IF(AND(A1494="",B1494=""),"",IF(B1494&lt;&gt;"",IFERROR(INDEX(TArea,MATCH(B1494,TName,0))&amp;"",D1494&amp;""),D1494&amp;""))</f>
        <v/>
      </c>
      <c r="J1494" s="11">
        <f>IF(AND(A1494="",B1494=""),"",IF(B1494&lt;&gt;"",IFERROR(INDEX(TAsset,MATCH(B1494,TName,0))&amp;"",E1494&amp;""),E1494&amp;""))</f>
        <v/>
      </c>
      <c r="K1494" s="28">
        <f>IF(AND(A1494="",B1494="",C1494="",F1494=""),"",IF(A1494="","Add a date",IF(A1494&gt;AsOf,"After as-of date: not counted yet",IF(AND(B1494&lt;&gt;"",COUNTIF(TName,B1494)=0),"Task not on Tasks sheet",""))))</f>
        <v/>
      </c>
    </row>
    <row r="1495">
      <c r="A1495" s="6" t="n"/>
      <c r="B1495" s="10" t="n"/>
      <c r="C1495" s="10" t="n"/>
      <c r="D1495" s="10" t="n"/>
      <c r="E1495" s="10" t="n"/>
      <c r="F1495" s="24" t="n"/>
      <c r="G1495" s="10" t="n"/>
      <c r="H1495" s="10" t="n"/>
      <c r="I1495" s="11">
        <f>IF(AND(A1495="",B1495=""),"",IF(B1495&lt;&gt;"",IFERROR(INDEX(TArea,MATCH(B1495,TName,0))&amp;"",D1495&amp;""),D1495&amp;""))</f>
        <v/>
      </c>
      <c r="J1495" s="11">
        <f>IF(AND(A1495="",B1495=""),"",IF(B1495&lt;&gt;"",IFERROR(INDEX(TAsset,MATCH(B1495,TName,0))&amp;"",E1495&amp;""),E1495&amp;""))</f>
        <v/>
      </c>
      <c r="K1495" s="28">
        <f>IF(AND(A1495="",B1495="",C1495="",F1495=""),"",IF(A1495="","Add a date",IF(A1495&gt;AsOf,"After as-of date: not counted yet",IF(AND(B1495&lt;&gt;"",COUNTIF(TName,B1495)=0),"Task not on Tasks sheet",""))))</f>
        <v/>
      </c>
    </row>
    <row r="1496">
      <c r="A1496" s="6" t="n"/>
      <c r="B1496" s="10" t="n"/>
      <c r="C1496" s="10" t="n"/>
      <c r="D1496" s="10" t="n"/>
      <c r="E1496" s="10" t="n"/>
      <c r="F1496" s="24" t="n"/>
      <c r="G1496" s="10" t="n"/>
      <c r="H1496" s="10" t="n"/>
      <c r="I1496" s="11">
        <f>IF(AND(A1496="",B1496=""),"",IF(B1496&lt;&gt;"",IFERROR(INDEX(TArea,MATCH(B1496,TName,0))&amp;"",D1496&amp;""),D1496&amp;""))</f>
        <v/>
      </c>
      <c r="J1496" s="11">
        <f>IF(AND(A1496="",B1496=""),"",IF(B1496&lt;&gt;"",IFERROR(INDEX(TAsset,MATCH(B1496,TName,0))&amp;"",E1496&amp;""),E1496&amp;""))</f>
        <v/>
      </c>
      <c r="K1496" s="28">
        <f>IF(AND(A1496="",B1496="",C1496="",F1496=""),"",IF(A1496="","Add a date",IF(A1496&gt;AsOf,"After as-of date: not counted yet",IF(AND(B1496&lt;&gt;"",COUNTIF(TName,B1496)=0),"Task not on Tasks sheet",""))))</f>
        <v/>
      </c>
    </row>
    <row r="1497">
      <c r="A1497" s="6" t="n"/>
      <c r="B1497" s="10" t="n"/>
      <c r="C1497" s="10" t="n"/>
      <c r="D1497" s="10" t="n"/>
      <c r="E1497" s="10" t="n"/>
      <c r="F1497" s="24" t="n"/>
      <c r="G1497" s="10" t="n"/>
      <c r="H1497" s="10" t="n"/>
      <c r="I1497" s="11">
        <f>IF(AND(A1497="",B1497=""),"",IF(B1497&lt;&gt;"",IFERROR(INDEX(TArea,MATCH(B1497,TName,0))&amp;"",D1497&amp;""),D1497&amp;""))</f>
        <v/>
      </c>
      <c r="J1497" s="11">
        <f>IF(AND(A1497="",B1497=""),"",IF(B1497&lt;&gt;"",IFERROR(INDEX(TAsset,MATCH(B1497,TName,0))&amp;"",E1497&amp;""),E1497&amp;""))</f>
        <v/>
      </c>
      <c r="K1497" s="28">
        <f>IF(AND(A1497="",B1497="",C1497="",F1497=""),"",IF(A1497="","Add a date",IF(A1497&gt;AsOf,"After as-of date: not counted yet",IF(AND(B1497&lt;&gt;"",COUNTIF(TName,B1497)=0),"Task not on Tasks sheet",""))))</f>
        <v/>
      </c>
    </row>
    <row r="1498">
      <c r="A1498" s="6" t="n"/>
      <c r="B1498" s="10" t="n"/>
      <c r="C1498" s="10" t="n"/>
      <c r="D1498" s="10" t="n"/>
      <c r="E1498" s="10" t="n"/>
      <c r="F1498" s="24" t="n"/>
      <c r="G1498" s="10" t="n"/>
      <c r="H1498" s="10" t="n"/>
      <c r="I1498" s="11">
        <f>IF(AND(A1498="",B1498=""),"",IF(B1498&lt;&gt;"",IFERROR(INDEX(TArea,MATCH(B1498,TName,0))&amp;"",D1498&amp;""),D1498&amp;""))</f>
        <v/>
      </c>
      <c r="J1498" s="11">
        <f>IF(AND(A1498="",B1498=""),"",IF(B1498&lt;&gt;"",IFERROR(INDEX(TAsset,MATCH(B1498,TName,0))&amp;"",E1498&amp;""),E1498&amp;""))</f>
        <v/>
      </c>
      <c r="K1498" s="28">
        <f>IF(AND(A1498="",B1498="",C1498="",F1498=""),"",IF(A1498="","Add a date",IF(A1498&gt;AsOf,"After as-of date: not counted yet",IF(AND(B1498&lt;&gt;"",COUNTIF(TName,B1498)=0),"Task not on Tasks sheet",""))))</f>
        <v/>
      </c>
    </row>
    <row r="1499">
      <c r="A1499" s="6" t="n"/>
      <c r="B1499" s="10" t="n"/>
      <c r="C1499" s="10" t="n"/>
      <c r="D1499" s="10" t="n"/>
      <c r="E1499" s="10" t="n"/>
      <c r="F1499" s="24" t="n"/>
      <c r="G1499" s="10" t="n"/>
      <c r="H1499" s="10" t="n"/>
      <c r="I1499" s="11">
        <f>IF(AND(A1499="",B1499=""),"",IF(B1499&lt;&gt;"",IFERROR(INDEX(TArea,MATCH(B1499,TName,0))&amp;"",D1499&amp;""),D1499&amp;""))</f>
        <v/>
      </c>
      <c r="J1499" s="11">
        <f>IF(AND(A1499="",B1499=""),"",IF(B1499&lt;&gt;"",IFERROR(INDEX(TAsset,MATCH(B1499,TName,0))&amp;"",E1499&amp;""),E1499&amp;""))</f>
        <v/>
      </c>
      <c r="K1499" s="28">
        <f>IF(AND(A1499="",B1499="",C1499="",F1499=""),"",IF(A1499="","Add a date",IF(A1499&gt;AsOf,"After as-of date: not counted yet",IF(AND(B1499&lt;&gt;"",COUNTIF(TName,B1499)=0),"Task not on Tasks sheet",""))))</f>
        <v/>
      </c>
    </row>
    <row r="1500">
      <c r="A1500" s="6" t="n"/>
      <c r="B1500" s="10" t="n"/>
      <c r="C1500" s="10" t="n"/>
      <c r="D1500" s="10" t="n"/>
      <c r="E1500" s="10" t="n"/>
      <c r="F1500" s="24" t="n"/>
      <c r="G1500" s="10" t="n"/>
      <c r="H1500" s="10" t="n"/>
      <c r="I1500" s="11">
        <f>IF(AND(A1500="",B1500=""),"",IF(B1500&lt;&gt;"",IFERROR(INDEX(TArea,MATCH(B1500,TName,0))&amp;"",D1500&amp;""),D1500&amp;""))</f>
        <v/>
      </c>
      <c r="J1500" s="11">
        <f>IF(AND(A1500="",B1500=""),"",IF(B1500&lt;&gt;"",IFERROR(INDEX(TAsset,MATCH(B1500,TName,0))&amp;"",E1500&amp;""),E1500&amp;""))</f>
        <v/>
      </c>
      <c r="K1500" s="28">
        <f>IF(AND(A1500="",B1500="",C1500="",F1500=""),"",IF(A1500="","Add a date",IF(A1500&gt;AsOf,"After as-of date: not counted yet",IF(AND(B1500&lt;&gt;"",COUNTIF(TName,B1500)=0),"Task not on Tasks sheet",""))))</f>
        <v/>
      </c>
    </row>
    <row r="1501">
      <c r="A1501" s="6" t="n"/>
      <c r="B1501" s="10" t="n"/>
      <c r="C1501" s="10" t="n"/>
      <c r="D1501" s="10" t="n"/>
      <c r="E1501" s="10" t="n"/>
      <c r="F1501" s="24" t="n"/>
      <c r="G1501" s="10" t="n"/>
      <c r="H1501" s="10" t="n"/>
      <c r="I1501" s="11">
        <f>IF(AND(A1501="",B1501=""),"",IF(B1501&lt;&gt;"",IFERROR(INDEX(TArea,MATCH(B1501,TName,0))&amp;"",D1501&amp;""),D1501&amp;""))</f>
        <v/>
      </c>
      <c r="J1501" s="11">
        <f>IF(AND(A1501="",B1501=""),"",IF(B1501&lt;&gt;"",IFERROR(INDEX(TAsset,MATCH(B1501,TName,0))&amp;"",E1501&amp;""),E1501&amp;""))</f>
        <v/>
      </c>
      <c r="K1501" s="28">
        <f>IF(AND(A1501="",B1501="",C1501="",F1501=""),"",IF(A1501="","Add a date",IF(A1501&gt;AsOf,"After as-of date: not counted yet",IF(AND(B1501&lt;&gt;"",COUNTIF(TName,B1501)=0),"Task not on Tasks sheet",""))))</f>
        <v/>
      </c>
    </row>
    <row r="1502">
      <c r="A1502" s="6" t="n"/>
      <c r="B1502" s="10" t="n"/>
      <c r="C1502" s="10" t="n"/>
      <c r="D1502" s="10" t="n"/>
      <c r="E1502" s="10" t="n"/>
      <c r="F1502" s="24" t="n"/>
      <c r="G1502" s="10" t="n"/>
      <c r="H1502" s="10" t="n"/>
      <c r="I1502" s="11">
        <f>IF(AND(A1502="",B1502=""),"",IF(B1502&lt;&gt;"",IFERROR(INDEX(TArea,MATCH(B1502,TName,0))&amp;"",D1502&amp;""),D1502&amp;""))</f>
        <v/>
      </c>
      <c r="J1502" s="11">
        <f>IF(AND(A1502="",B1502=""),"",IF(B1502&lt;&gt;"",IFERROR(INDEX(TAsset,MATCH(B1502,TName,0))&amp;"",E1502&amp;""),E1502&amp;""))</f>
        <v/>
      </c>
      <c r="K1502" s="28">
        <f>IF(AND(A1502="",B1502="",C1502="",F1502=""),"",IF(A1502="","Add a date",IF(A1502&gt;AsOf,"After as-of date: not counted yet",IF(AND(B1502&lt;&gt;"",COUNTIF(TName,B1502)=0),"Task not on Tasks sheet",""))))</f>
        <v/>
      </c>
    </row>
    <row r="1503">
      <c r="A1503" s="6" t="n"/>
      <c r="B1503" s="10" t="n"/>
      <c r="C1503" s="10" t="n"/>
      <c r="D1503" s="10" t="n"/>
      <c r="E1503" s="10" t="n"/>
      <c r="F1503" s="24" t="n"/>
      <c r="G1503" s="10" t="n"/>
      <c r="H1503" s="10" t="n"/>
      <c r="I1503" s="11">
        <f>IF(AND(A1503="",B1503=""),"",IF(B1503&lt;&gt;"",IFERROR(INDEX(TArea,MATCH(B1503,TName,0))&amp;"",D1503&amp;""),D1503&amp;""))</f>
        <v/>
      </c>
      <c r="J1503" s="11">
        <f>IF(AND(A1503="",B1503=""),"",IF(B1503&lt;&gt;"",IFERROR(INDEX(TAsset,MATCH(B1503,TName,0))&amp;"",E1503&amp;""),E1503&amp;""))</f>
        <v/>
      </c>
      <c r="K1503" s="28">
        <f>IF(AND(A1503="",B1503="",C1503="",F1503=""),"",IF(A1503="","Add a date",IF(A1503&gt;AsOf,"After as-of date: not counted yet",IF(AND(B1503&lt;&gt;"",COUNTIF(TName,B1503)=0),"Task not on Tasks sheet",""))))</f>
        <v/>
      </c>
    </row>
    <row r="1504">
      <c r="A1504" s="6" t="n"/>
      <c r="B1504" s="10" t="n"/>
      <c r="C1504" s="10" t="n"/>
      <c r="D1504" s="10" t="n"/>
      <c r="E1504" s="10" t="n"/>
      <c r="F1504" s="24" t="n"/>
      <c r="G1504" s="10" t="n"/>
      <c r="H1504" s="10" t="n"/>
      <c r="I1504" s="11">
        <f>IF(AND(A1504="",B1504=""),"",IF(B1504&lt;&gt;"",IFERROR(INDEX(TArea,MATCH(B1504,TName,0))&amp;"",D1504&amp;""),D1504&amp;""))</f>
        <v/>
      </c>
      <c r="J1504" s="11">
        <f>IF(AND(A1504="",B1504=""),"",IF(B1504&lt;&gt;"",IFERROR(INDEX(TAsset,MATCH(B1504,TName,0))&amp;"",E1504&amp;""),E1504&amp;""))</f>
        <v/>
      </c>
      <c r="K1504" s="28">
        <f>IF(AND(A1504="",B1504="",C1504="",F1504=""),"",IF(A1504="","Add a date",IF(A1504&gt;AsOf,"After as-of date: not counted yet",IF(AND(B1504&lt;&gt;"",COUNTIF(TName,B1504)=0),"Task not on Tasks sheet",""))))</f>
        <v/>
      </c>
    </row>
  </sheetData>
  <sheetProtection selectLockedCells="0" selectUnlockedCells="0" sheet="1" objects="0" insertRows="1" insertHyperlinks="1" autoFilter="0" scenarios="0" formatColumns="0" deleteColumns="1" insertColumns="1" pivotTables="1" deleteRows="1" formatCells="1" formatRows="1" sort="0"/>
  <autoFilter ref="A4:K1504"/>
  <dataValidations count="5">
    <dataValidation sqref="A5:A1504" showDropDown="0" showInputMessage="0" showErrorMessage="0" allowBlank="1" type="date" operator="greaterThan">
      <formula1>1</formula1>
    </dataValidation>
    <dataValidation sqref="B5:B1504" showDropDown="0" showInputMessage="0" showErrorMessage="0" allowBlank="1" type="list">
      <formula1>TName</formula1>
    </dataValidation>
    <dataValidation sqref="D5:D1504" showDropDown="0" showInputMessage="0" showErrorMessage="0" allowBlank="1" type="list">
      <formula1>Areas</formula1>
    </dataValidation>
    <dataValidation sqref="E5:E1504" showDropDown="0" showInputMessage="0" showErrorMessage="0" allowBlank="1" type="list">
      <formula1>AName</formula1>
    </dataValidation>
    <dataValidation sqref="F5:F1504" showDropDown="0" showInputMessage="0" showErrorMessage="0" allowBlank="1" type="decimal" operator="between">
      <formula1>-100000000</formula1>
      <formula2>100000000</formula2>
    </dataValidation>
  </dataValidations>
  <printOptions horizontalCentered="1"/>
  <pageMargins left="0.4" right="0.4" top="1" bottom="1" header="0.5" footer="0.5"/>
  <pageSetup orientation="landscape" paperSize="1" fitToHeight="0" fitToWidth="1"/>
</worksheet>
</file>

<file path=xl/worksheets/sheet6.xml><?xml version="1.0" encoding="utf-8"?>
<worksheet xmlns="http://schemas.openxmlformats.org/spreadsheetml/2006/main">
  <sheetPr>
    <outlinePr summaryBelow="1" summaryRight="1"/>
    <pageSetUpPr fitToPage="1"/>
  </sheetPr>
  <dimension ref="A1:X15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7" customWidth="1" min="2" max="2"/>
    <col width="12" customWidth="1" min="3" max="3"/>
    <col width="10"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15" customWidth="1" min="17" max="17"/>
    <col width="12"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s>
  <sheetData>
    <row r="1">
      <c r="A1" s="1" t="inlineStr">
        <is>
          <t>12-Month Plan</t>
        </is>
      </c>
    </row>
    <row r="2">
      <c r="A2" s="2" t="inlineStr">
        <is>
          <t>When each job falls due over the next 12 months (overdue jobs planned this month) and what it should cost.</t>
        </is>
      </c>
    </row>
    <row r="3">
      <c r="A3" s="13" t="inlineStr">
        <is>
          <t>Estimated cost per month</t>
        </is>
      </c>
      <c r="E3" s="29">
        <f>SUMPRODUCT(E6:E155,$D$6:$D$155)</f>
        <v/>
      </c>
      <c r="F3" s="29">
        <f>SUMPRODUCT(F6:F155,$D$6:$D$155)</f>
        <v/>
      </c>
      <c r="G3" s="29">
        <f>SUMPRODUCT(G6:G155,$D$6:$D$155)</f>
        <v/>
      </c>
      <c r="H3" s="29">
        <f>SUMPRODUCT(H6:H155,$D$6:$D$155)</f>
        <v/>
      </c>
      <c r="I3" s="29">
        <f>SUMPRODUCT(I6:I155,$D$6:$D$155)</f>
        <v/>
      </c>
      <c r="J3" s="29">
        <f>SUMPRODUCT(J6:J155,$D$6:$D$155)</f>
        <v/>
      </c>
      <c r="K3" s="29">
        <f>SUMPRODUCT(K6:K155,$D$6:$D$155)</f>
        <v/>
      </c>
      <c r="L3" s="29">
        <f>SUMPRODUCT(L6:L155,$D$6:$D$155)</f>
        <v/>
      </c>
      <c r="M3" s="29">
        <f>SUMPRODUCT(M6:M155,$D$6:$D$155)</f>
        <v/>
      </c>
      <c r="N3" s="29">
        <f>SUMPRODUCT(N6:N155,$D$6:$D$155)</f>
        <v/>
      </c>
      <c r="O3" s="29">
        <f>SUMPRODUCT(O6:O155,$D$6:$D$155)</f>
        <v/>
      </c>
      <c r="P3" s="29">
        <f>SUMPRODUCT(P6:P155,$D$6:$D$155)</f>
        <v/>
      </c>
      <c r="Q3" s="13" t="inlineStr">
        <is>
          <t>12-month total</t>
        </is>
      </c>
      <c r="R3" s="16">
        <f>SUM(R6:R155)</f>
        <v/>
      </c>
    </row>
    <row r="4">
      <c r="A4" s="13" t="inlineStr">
        <is>
          <t>Jobs due per month</t>
        </is>
      </c>
      <c r="E4" s="15">
        <f>SUM(E6:E155)</f>
        <v/>
      </c>
      <c r="F4" s="15">
        <f>SUM(F6:F155)</f>
        <v/>
      </c>
      <c r="G4" s="15">
        <f>SUM(G6:G155)</f>
        <v/>
      </c>
      <c r="H4" s="15">
        <f>SUM(H6:H155)</f>
        <v/>
      </c>
      <c r="I4" s="15">
        <f>SUM(I6:I155)</f>
        <v/>
      </c>
      <c r="J4" s="15">
        <f>SUM(J6:J155)</f>
        <v/>
      </c>
      <c r="K4" s="15">
        <f>SUM(K6:K155)</f>
        <v/>
      </c>
      <c r="L4" s="15">
        <f>SUM(L6:L155)</f>
        <v/>
      </c>
      <c r="M4" s="15">
        <f>SUM(M6:M155)</f>
        <v/>
      </c>
      <c r="N4" s="15">
        <f>SUM(N6:N155)</f>
        <v/>
      </c>
      <c r="O4" s="15">
        <f>SUM(O6:O155)</f>
        <v/>
      </c>
      <c r="P4" s="15">
        <f>SUM(P6:P155)</f>
        <v/>
      </c>
      <c r="Q4" s="13" t="inlineStr">
        <is>
          <t>Set aside / month</t>
        </is>
      </c>
      <c r="R4" s="16">
        <f>R3/12</f>
        <v/>
      </c>
    </row>
    <row r="5" ht="40" customHeight="1">
      <c r="A5" s="17" t="inlineStr">
        <is>
          <t>Task</t>
        </is>
      </c>
      <c r="B5" s="17" t="inlineStr">
        <is>
          <t>Area</t>
        </is>
      </c>
      <c r="C5" s="17" t="inlineStr">
        <is>
          <t>Next due</t>
        </is>
      </c>
      <c r="D5" s="17" t="inlineStr">
        <is>
          <t>Cost each time</t>
        </is>
      </c>
      <c r="E5" s="30">
        <f>PlanStart</f>
        <v/>
      </c>
      <c r="F5" s="30">
        <f>EDATE(PlanStart,1)</f>
        <v/>
      </c>
      <c r="G5" s="30">
        <f>EDATE(PlanStart,2)</f>
        <v/>
      </c>
      <c r="H5" s="30">
        <f>EDATE(PlanStart,3)</f>
        <v/>
      </c>
      <c r="I5" s="30">
        <f>EDATE(PlanStart,4)</f>
        <v/>
      </c>
      <c r="J5" s="30">
        <f>EDATE(PlanStart,5)</f>
        <v/>
      </c>
      <c r="K5" s="30">
        <f>EDATE(PlanStart,6)</f>
        <v/>
      </c>
      <c r="L5" s="30">
        <f>EDATE(PlanStart,7)</f>
        <v/>
      </c>
      <c r="M5" s="30">
        <f>EDATE(PlanStart,8)</f>
        <v/>
      </c>
      <c r="N5" s="30">
        <f>EDATE(PlanStart,9)</f>
        <v/>
      </c>
      <c r="O5" s="30">
        <f>EDATE(PlanStart,10)</f>
        <v/>
      </c>
      <c r="P5" s="30">
        <f>EDATE(PlanStart,11)</f>
        <v/>
      </c>
      <c r="Q5" s="17" t="inlineStr">
        <is>
          <t>Times in 12 months</t>
        </is>
      </c>
      <c r="R5" s="17" t="inlineStr">
        <is>
          <t>12-month cost</t>
        </is>
      </c>
    </row>
    <row r="6">
      <c r="A6" s="11">
        <f>IF(Tasks!$A6="","",Tasks!$A6)</f>
        <v/>
      </c>
      <c r="B6" s="11">
        <f>IF(Tasks!$A6="","",Tasks!B6&amp;"")</f>
        <v/>
      </c>
      <c r="C6" s="31">
        <f>IF(Tasks!$A6="","",IF(S6=0,Tasks!U6,Tasks!S6))</f>
        <v/>
      </c>
      <c r="D6" s="26">
        <f>IF(Tasks!$A6="",0,N(Tasks!R6))</f>
        <v/>
      </c>
      <c r="E6" s="32">
        <f>IF($S6=0,0,IF($X6=1,IF(OR(AND(OR(MONTH(E$5)=Tasks!$X6,MONTH(E$5)=Tasks!$Y6),E$5&gt;=DATE(YEAR($T6),MONTH($T6),1)),AND(0=0,T6&lt;PlanStart)),1,0),IF($U6&gt;0,IF(AND(0&gt;=$W6,MOD(0-$W6,$U6)=0),1,0),IF(EOMONTH(E$5,0)&lt;$T6,0,MAX(0,INT((EOMONTH(E$5,0)-$T6)/$V6)-IF(E$5&gt;$T6,-INT(-(E$5-$T6)/$V6),0)+1)))))</f>
        <v/>
      </c>
      <c r="F6" s="32">
        <f>IF($S6=0,0,IF($X6=1,IF(OR(AND(OR(MONTH(F$5)=Tasks!$X6,MONTH(F$5)=Tasks!$Y6),F$5&gt;=DATE(YEAR($T6),MONTH($T6),1))),1,0),IF($U6&gt;0,IF(AND(1&gt;=$W6,MOD(1-$W6,$U6)=0),1,0),IF(EOMONTH(F$5,0)&lt;$T6,0,MAX(0,INT((EOMONTH(F$5,0)-$T6)/$V6)-IF(F$5&gt;$T6,-INT(-(F$5-$T6)/$V6),0)+1)))))</f>
        <v/>
      </c>
      <c r="G6" s="32">
        <f>IF($S6=0,0,IF($X6=1,IF(OR(AND(OR(MONTH(G$5)=Tasks!$X6,MONTH(G$5)=Tasks!$Y6),G$5&gt;=DATE(YEAR($T6),MONTH($T6),1))),1,0),IF($U6&gt;0,IF(AND(2&gt;=$W6,MOD(2-$W6,$U6)=0),1,0),IF(EOMONTH(G$5,0)&lt;$T6,0,MAX(0,INT((EOMONTH(G$5,0)-$T6)/$V6)-IF(G$5&gt;$T6,-INT(-(G$5-$T6)/$V6),0)+1)))))</f>
        <v/>
      </c>
      <c r="H6" s="32">
        <f>IF($S6=0,0,IF($X6=1,IF(OR(AND(OR(MONTH(H$5)=Tasks!$X6,MONTH(H$5)=Tasks!$Y6),H$5&gt;=DATE(YEAR($T6),MONTH($T6),1))),1,0),IF($U6&gt;0,IF(AND(3&gt;=$W6,MOD(3-$W6,$U6)=0),1,0),IF(EOMONTH(H$5,0)&lt;$T6,0,MAX(0,INT((EOMONTH(H$5,0)-$T6)/$V6)-IF(H$5&gt;$T6,-INT(-(H$5-$T6)/$V6),0)+1)))))</f>
        <v/>
      </c>
      <c r="I6" s="32">
        <f>IF($S6=0,0,IF($X6=1,IF(OR(AND(OR(MONTH(I$5)=Tasks!$X6,MONTH(I$5)=Tasks!$Y6),I$5&gt;=DATE(YEAR($T6),MONTH($T6),1))),1,0),IF($U6&gt;0,IF(AND(4&gt;=$W6,MOD(4-$W6,$U6)=0),1,0),IF(EOMONTH(I$5,0)&lt;$T6,0,MAX(0,INT((EOMONTH(I$5,0)-$T6)/$V6)-IF(I$5&gt;$T6,-INT(-(I$5-$T6)/$V6),0)+1)))))</f>
        <v/>
      </c>
      <c r="J6" s="32">
        <f>IF($S6=0,0,IF($X6=1,IF(OR(AND(OR(MONTH(J$5)=Tasks!$X6,MONTH(J$5)=Tasks!$Y6),J$5&gt;=DATE(YEAR($T6),MONTH($T6),1))),1,0),IF($U6&gt;0,IF(AND(5&gt;=$W6,MOD(5-$W6,$U6)=0),1,0),IF(EOMONTH(J$5,0)&lt;$T6,0,MAX(0,INT((EOMONTH(J$5,0)-$T6)/$V6)-IF(J$5&gt;$T6,-INT(-(J$5-$T6)/$V6),0)+1)))))</f>
        <v/>
      </c>
      <c r="K6" s="32">
        <f>IF($S6=0,0,IF($X6=1,IF(OR(AND(OR(MONTH(K$5)=Tasks!$X6,MONTH(K$5)=Tasks!$Y6),K$5&gt;=DATE(YEAR($T6),MONTH($T6),1))),1,0),IF($U6&gt;0,IF(AND(6&gt;=$W6,MOD(6-$W6,$U6)=0),1,0),IF(EOMONTH(K$5,0)&lt;$T6,0,MAX(0,INT((EOMONTH(K$5,0)-$T6)/$V6)-IF(K$5&gt;$T6,-INT(-(K$5-$T6)/$V6),0)+1)))))</f>
        <v/>
      </c>
      <c r="L6" s="32">
        <f>IF($S6=0,0,IF($X6=1,IF(OR(AND(OR(MONTH(L$5)=Tasks!$X6,MONTH(L$5)=Tasks!$Y6),L$5&gt;=DATE(YEAR($T6),MONTH($T6),1))),1,0),IF($U6&gt;0,IF(AND(7&gt;=$W6,MOD(7-$W6,$U6)=0),1,0),IF(EOMONTH(L$5,0)&lt;$T6,0,MAX(0,INT((EOMONTH(L$5,0)-$T6)/$V6)-IF(L$5&gt;$T6,-INT(-(L$5-$T6)/$V6),0)+1)))))</f>
        <v/>
      </c>
      <c r="M6" s="32">
        <f>IF($S6=0,0,IF($X6=1,IF(OR(AND(OR(MONTH(M$5)=Tasks!$X6,MONTH(M$5)=Tasks!$Y6),M$5&gt;=DATE(YEAR($T6),MONTH($T6),1))),1,0),IF($U6&gt;0,IF(AND(8&gt;=$W6,MOD(8-$W6,$U6)=0),1,0),IF(EOMONTH(M$5,0)&lt;$T6,0,MAX(0,INT((EOMONTH(M$5,0)-$T6)/$V6)-IF(M$5&gt;$T6,-INT(-(M$5-$T6)/$V6),0)+1)))))</f>
        <v/>
      </c>
      <c r="N6" s="32">
        <f>IF($S6=0,0,IF($X6=1,IF(OR(AND(OR(MONTH(N$5)=Tasks!$X6,MONTH(N$5)=Tasks!$Y6),N$5&gt;=DATE(YEAR($T6),MONTH($T6),1))),1,0),IF($U6&gt;0,IF(AND(9&gt;=$W6,MOD(9-$W6,$U6)=0),1,0),IF(EOMONTH(N$5,0)&lt;$T6,0,MAX(0,INT((EOMONTH(N$5,0)-$T6)/$V6)-IF(N$5&gt;$T6,-INT(-(N$5-$T6)/$V6),0)+1)))))</f>
        <v/>
      </c>
      <c r="O6" s="32">
        <f>IF($S6=0,0,IF($X6=1,IF(OR(AND(OR(MONTH(O$5)=Tasks!$X6,MONTH(O$5)=Tasks!$Y6),O$5&gt;=DATE(YEAR($T6),MONTH($T6),1))),1,0),IF($U6&gt;0,IF(AND(10&gt;=$W6,MOD(10-$W6,$U6)=0),1,0),IF(EOMONTH(O$5,0)&lt;$T6,0,MAX(0,INT((EOMONTH(O$5,0)-$T6)/$V6)-IF(O$5&gt;$T6,-INT(-(O$5-$T6)/$V6),0)+1)))))</f>
        <v/>
      </c>
      <c r="P6" s="32">
        <f>IF($S6=0,0,IF($X6=1,IF(OR(AND(OR(MONTH(P$5)=Tasks!$X6,MONTH(P$5)=Tasks!$Y6),P$5&gt;=DATE(YEAR($T6),MONTH($T6),1))),1,0),IF($U6&gt;0,IF(AND(11&gt;=$W6,MOD(11-$W6,$U6)=0),1,0),IF(EOMONTH(P$5,0)&lt;$T6,0,MAX(0,INT((EOMONTH(P$5,0)-$T6)/$V6)-IF(P$5&gt;$T6,-INT(-(P$5-$T6)/$V6),0)+1)))))</f>
        <v/>
      </c>
      <c r="Q6" s="32">
        <f>SUM(E6:P6)</f>
        <v/>
      </c>
      <c r="R6" s="26">
        <f>Q6*D6</f>
        <v/>
      </c>
      <c r="S6" s="22">
        <f>IF(AND(Tasks!$A6&lt;&gt;"",Tasks!Z6=1,Tasks!L6&lt;&gt;"No"),1,0)</f>
        <v/>
      </c>
      <c r="T6" s="7">
        <f>IF(S6=0,"",IF(X6=1,Tasks!S6,MAX(Tasks!S6,AsOf)))</f>
        <v/>
      </c>
      <c r="U6" s="22">
        <f>IF(OR(S6=0,X6=1),0,IF(Tasks!F6="Months",Tasks!E6,IF(Tasks!F6="Years",12*Tasks!E6,0)))</f>
        <v/>
      </c>
      <c r="V6" s="22">
        <f>IF(OR(S6=0,X6=1),0,IF(Tasks!F6="Days",Tasks!E6,IF(Tasks!F6="Weeks",7*Tasks!E6,0)))</f>
        <v/>
      </c>
      <c r="W6" s="22">
        <f>IF(S6=0,"",(YEAR(T6)-YEAR(PlanStart))*12+MONTH(T6)-MONTH(PlanStart))</f>
        <v/>
      </c>
      <c r="X6" s="22">
        <f>IF(Tasks!D6="Seasonal",1,0)</f>
        <v/>
      </c>
    </row>
    <row r="7">
      <c r="A7" s="11">
        <f>IF(Tasks!$A7="","",Tasks!$A7)</f>
        <v/>
      </c>
      <c r="B7" s="11">
        <f>IF(Tasks!$A7="","",Tasks!B7&amp;"")</f>
        <v/>
      </c>
      <c r="C7" s="31">
        <f>IF(Tasks!$A7="","",IF(S7=0,Tasks!U7,Tasks!S7))</f>
        <v/>
      </c>
      <c r="D7" s="26">
        <f>IF(Tasks!$A7="",0,N(Tasks!R7))</f>
        <v/>
      </c>
      <c r="E7" s="32">
        <f>IF($S7=0,0,IF($X7=1,IF(OR(AND(OR(MONTH(E$5)=Tasks!$X7,MONTH(E$5)=Tasks!$Y7),E$5&gt;=DATE(YEAR($T7),MONTH($T7),1)),AND(0=0,T7&lt;PlanStart)),1,0),IF($U7&gt;0,IF(AND(0&gt;=$W7,MOD(0-$W7,$U7)=0),1,0),IF(EOMONTH(E$5,0)&lt;$T7,0,MAX(0,INT((EOMONTH(E$5,0)-$T7)/$V7)-IF(E$5&gt;$T7,-INT(-(E$5-$T7)/$V7),0)+1)))))</f>
        <v/>
      </c>
      <c r="F7" s="32">
        <f>IF($S7=0,0,IF($X7=1,IF(OR(AND(OR(MONTH(F$5)=Tasks!$X7,MONTH(F$5)=Tasks!$Y7),F$5&gt;=DATE(YEAR($T7),MONTH($T7),1))),1,0),IF($U7&gt;0,IF(AND(1&gt;=$W7,MOD(1-$W7,$U7)=0),1,0),IF(EOMONTH(F$5,0)&lt;$T7,0,MAX(0,INT((EOMONTH(F$5,0)-$T7)/$V7)-IF(F$5&gt;$T7,-INT(-(F$5-$T7)/$V7),0)+1)))))</f>
        <v/>
      </c>
      <c r="G7" s="32">
        <f>IF($S7=0,0,IF($X7=1,IF(OR(AND(OR(MONTH(G$5)=Tasks!$X7,MONTH(G$5)=Tasks!$Y7),G$5&gt;=DATE(YEAR($T7),MONTH($T7),1))),1,0),IF($U7&gt;0,IF(AND(2&gt;=$W7,MOD(2-$W7,$U7)=0),1,0),IF(EOMONTH(G$5,0)&lt;$T7,0,MAX(0,INT((EOMONTH(G$5,0)-$T7)/$V7)-IF(G$5&gt;$T7,-INT(-(G$5-$T7)/$V7),0)+1)))))</f>
        <v/>
      </c>
      <c r="H7" s="32">
        <f>IF($S7=0,0,IF($X7=1,IF(OR(AND(OR(MONTH(H$5)=Tasks!$X7,MONTH(H$5)=Tasks!$Y7),H$5&gt;=DATE(YEAR($T7),MONTH($T7),1))),1,0),IF($U7&gt;0,IF(AND(3&gt;=$W7,MOD(3-$W7,$U7)=0),1,0),IF(EOMONTH(H$5,0)&lt;$T7,0,MAX(0,INT((EOMONTH(H$5,0)-$T7)/$V7)-IF(H$5&gt;$T7,-INT(-(H$5-$T7)/$V7),0)+1)))))</f>
        <v/>
      </c>
      <c r="I7" s="32">
        <f>IF($S7=0,0,IF($X7=1,IF(OR(AND(OR(MONTH(I$5)=Tasks!$X7,MONTH(I$5)=Tasks!$Y7),I$5&gt;=DATE(YEAR($T7),MONTH($T7),1))),1,0),IF($U7&gt;0,IF(AND(4&gt;=$W7,MOD(4-$W7,$U7)=0),1,0),IF(EOMONTH(I$5,0)&lt;$T7,0,MAX(0,INT((EOMONTH(I$5,0)-$T7)/$V7)-IF(I$5&gt;$T7,-INT(-(I$5-$T7)/$V7),0)+1)))))</f>
        <v/>
      </c>
      <c r="J7" s="32">
        <f>IF($S7=0,0,IF($X7=1,IF(OR(AND(OR(MONTH(J$5)=Tasks!$X7,MONTH(J$5)=Tasks!$Y7),J$5&gt;=DATE(YEAR($T7),MONTH($T7),1))),1,0),IF($U7&gt;0,IF(AND(5&gt;=$W7,MOD(5-$W7,$U7)=0),1,0),IF(EOMONTH(J$5,0)&lt;$T7,0,MAX(0,INT((EOMONTH(J$5,0)-$T7)/$V7)-IF(J$5&gt;$T7,-INT(-(J$5-$T7)/$V7),0)+1)))))</f>
        <v/>
      </c>
      <c r="K7" s="32">
        <f>IF($S7=0,0,IF($X7=1,IF(OR(AND(OR(MONTH(K$5)=Tasks!$X7,MONTH(K$5)=Tasks!$Y7),K$5&gt;=DATE(YEAR($T7),MONTH($T7),1))),1,0),IF($U7&gt;0,IF(AND(6&gt;=$W7,MOD(6-$W7,$U7)=0),1,0),IF(EOMONTH(K$5,0)&lt;$T7,0,MAX(0,INT((EOMONTH(K$5,0)-$T7)/$V7)-IF(K$5&gt;$T7,-INT(-(K$5-$T7)/$V7),0)+1)))))</f>
        <v/>
      </c>
      <c r="L7" s="32">
        <f>IF($S7=0,0,IF($X7=1,IF(OR(AND(OR(MONTH(L$5)=Tasks!$X7,MONTH(L$5)=Tasks!$Y7),L$5&gt;=DATE(YEAR($T7),MONTH($T7),1))),1,0),IF($U7&gt;0,IF(AND(7&gt;=$W7,MOD(7-$W7,$U7)=0),1,0),IF(EOMONTH(L$5,0)&lt;$T7,0,MAX(0,INT((EOMONTH(L$5,0)-$T7)/$V7)-IF(L$5&gt;$T7,-INT(-(L$5-$T7)/$V7),0)+1)))))</f>
        <v/>
      </c>
      <c r="M7" s="32">
        <f>IF($S7=0,0,IF($X7=1,IF(OR(AND(OR(MONTH(M$5)=Tasks!$X7,MONTH(M$5)=Tasks!$Y7),M$5&gt;=DATE(YEAR($T7),MONTH($T7),1))),1,0),IF($U7&gt;0,IF(AND(8&gt;=$W7,MOD(8-$W7,$U7)=0),1,0),IF(EOMONTH(M$5,0)&lt;$T7,0,MAX(0,INT((EOMONTH(M$5,0)-$T7)/$V7)-IF(M$5&gt;$T7,-INT(-(M$5-$T7)/$V7),0)+1)))))</f>
        <v/>
      </c>
      <c r="N7" s="32">
        <f>IF($S7=0,0,IF($X7=1,IF(OR(AND(OR(MONTH(N$5)=Tasks!$X7,MONTH(N$5)=Tasks!$Y7),N$5&gt;=DATE(YEAR($T7),MONTH($T7),1))),1,0),IF($U7&gt;0,IF(AND(9&gt;=$W7,MOD(9-$W7,$U7)=0),1,0),IF(EOMONTH(N$5,0)&lt;$T7,0,MAX(0,INT((EOMONTH(N$5,0)-$T7)/$V7)-IF(N$5&gt;$T7,-INT(-(N$5-$T7)/$V7),0)+1)))))</f>
        <v/>
      </c>
      <c r="O7" s="32">
        <f>IF($S7=0,0,IF($X7=1,IF(OR(AND(OR(MONTH(O$5)=Tasks!$X7,MONTH(O$5)=Tasks!$Y7),O$5&gt;=DATE(YEAR($T7),MONTH($T7),1))),1,0),IF($U7&gt;0,IF(AND(10&gt;=$W7,MOD(10-$W7,$U7)=0),1,0),IF(EOMONTH(O$5,0)&lt;$T7,0,MAX(0,INT((EOMONTH(O$5,0)-$T7)/$V7)-IF(O$5&gt;$T7,-INT(-(O$5-$T7)/$V7),0)+1)))))</f>
        <v/>
      </c>
      <c r="P7" s="32">
        <f>IF($S7=0,0,IF($X7=1,IF(OR(AND(OR(MONTH(P$5)=Tasks!$X7,MONTH(P$5)=Tasks!$Y7),P$5&gt;=DATE(YEAR($T7),MONTH($T7),1))),1,0),IF($U7&gt;0,IF(AND(11&gt;=$W7,MOD(11-$W7,$U7)=0),1,0),IF(EOMONTH(P$5,0)&lt;$T7,0,MAX(0,INT((EOMONTH(P$5,0)-$T7)/$V7)-IF(P$5&gt;$T7,-INT(-(P$5-$T7)/$V7),0)+1)))))</f>
        <v/>
      </c>
      <c r="Q7" s="32">
        <f>SUM(E7:P7)</f>
        <v/>
      </c>
      <c r="R7" s="26">
        <f>Q7*D7</f>
        <v/>
      </c>
      <c r="S7" s="22">
        <f>IF(AND(Tasks!$A7&lt;&gt;"",Tasks!Z7=1,Tasks!L7&lt;&gt;"No"),1,0)</f>
        <v/>
      </c>
      <c r="T7" s="7">
        <f>IF(S7=0,"",IF(X7=1,Tasks!S7,MAX(Tasks!S7,AsOf)))</f>
        <v/>
      </c>
      <c r="U7" s="22">
        <f>IF(OR(S7=0,X7=1),0,IF(Tasks!F7="Months",Tasks!E7,IF(Tasks!F7="Years",12*Tasks!E7,0)))</f>
        <v/>
      </c>
      <c r="V7" s="22">
        <f>IF(OR(S7=0,X7=1),0,IF(Tasks!F7="Days",Tasks!E7,IF(Tasks!F7="Weeks",7*Tasks!E7,0)))</f>
        <v/>
      </c>
      <c r="W7" s="22">
        <f>IF(S7=0,"",(YEAR(T7)-YEAR(PlanStart))*12+MONTH(T7)-MONTH(PlanStart))</f>
        <v/>
      </c>
      <c r="X7" s="22">
        <f>IF(Tasks!D7="Seasonal",1,0)</f>
        <v/>
      </c>
    </row>
    <row r="8">
      <c r="A8" s="11">
        <f>IF(Tasks!$A8="","",Tasks!$A8)</f>
        <v/>
      </c>
      <c r="B8" s="11">
        <f>IF(Tasks!$A8="","",Tasks!B8&amp;"")</f>
        <v/>
      </c>
      <c r="C8" s="31">
        <f>IF(Tasks!$A8="","",IF(S8=0,Tasks!U8,Tasks!S8))</f>
        <v/>
      </c>
      <c r="D8" s="26">
        <f>IF(Tasks!$A8="",0,N(Tasks!R8))</f>
        <v/>
      </c>
      <c r="E8" s="32">
        <f>IF($S8=0,0,IF($X8=1,IF(OR(AND(OR(MONTH(E$5)=Tasks!$X8,MONTH(E$5)=Tasks!$Y8),E$5&gt;=DATE(YEAR($T8),MONTH($T8),1)),AND(0=0,T8&lt;PlanStart)),1,0),IF($U8&gt;0,IF(AND(0&gt;=$W8,MOD(0-$W8,$U8)=0),1,0),IF(EOMONTH(E$5,0)&lt;$T8,0,MAX(0,INT((EOMONTH(E$5,0)-$T8)/$V8)-IF(E$5&gt;$T8,-INT(-(E$5-$T8)/$V8),0)+1)))))</f>
        <v/>
      </c>
      <c r="F8" s="32">
        <f>IF($S8=0,0,IF($X8=1,IF(OR(AND(OR(MONTH(F$5)=Tasks!$X8,MONTH(F$5)=Tasks!$Y8),F$5&gt;=DATE(YEAR($T8),MONTH($T8),1))),1,0),IF($U8&gt;0,IF(AND(1&gt;=$W8,MOD(1-$W8,$U8)=0),1,0),IF(EOMONTH(F$5,0)&lt;$T8,0,MAX(0,INT((EOMONTH(F$5,0)-$T8)/$V8)-IF(F$5&gt;$T8,-INT(-(F$5-$T8)/$V8),0)+1)))))</f>
        <v/>
      </c>
      <c r="G8" s="32">
        <f>IF($S8=0,0,IF($X8=1,IF(OR(AND(OR(MONTH(G$5)=Tasks!$X8,MONTH(G$5)=Tasks!$Y8),G$5&gt;=DATE(YEAR($T8),MONTH($T8),1))),1,0),IF($U8&gt;0,IF(AND(2&gt;=$W8,MOD(2-$W8,$U8)=0),1,0),IF(EOMONTH(G$5,0)&lt;$T8,0,MAX(0,INT((EOMONTH(G$5,0)-$T8)/$V8)-IF(G$5&gt;$T8,-INT(-(G$5-$T8)/$V8),0)+1)))))</f>
        <v/>
      </c>
      <c r="H8" s="32">
        <f>IF($S8=0,0,IF($X8=1,IF(OR(AND(OR(MONTH(H$5)=Tasks!$X8,MONTH(H$5)=Tasks!$Y8),H$5&gt;=DATE(YEAR($T8),MONTH($T8),1))),1,0),IF($U8&gt;0,IF(AND(3&gt;=$W8,MOD(3-$W8,$U8)=0),1,0),IF(EOMONTH(H$5,0)&lt;$T8,0,MAX(0,INT((EOMONTH(H$5,0)-$T8)/$V8)-IF(H$5&gt;$T8,-INT(-(H$5-$T8)/$V8),0)+1)))))</f>
        <v/>
      </c>
      <c r="I8" s="32">
        <f>IF($S8=0,0,IF($X8=1,IF(OR(AND(OR(MONTH(I$5)=Tasks!$X8,MONTH(I$5)=Tasks!$Y8),I$5&gt;=DATE(YEAR($T8),MONTH($T8),1))),1,0),IF($U8&gt;0,IF(AND(4&gt;=$W8,MOD(4-$W8,$U8)=0),1,0),IF(EOMONTH(I$5,0)&lt;$T8,0,MAX(0,INT((EOMONTH(I$5,0)-$T8)/$V8)-IF(I$5&gt;$T8,-INT(-(I$5-$T8)/$V8),0)+1)))))</f>
        <v/>
      </c>
      <c r="J8" s="32">
        <f>IF($S8=0,0,IF($X8=1,IF(OR(AND(OR(MONTH(J$5)=Tasks!$X8,MONTH(J$5)=Tasks!$Y8),J$5&gt;=DATE(YEAR($T8),MONTH($T8),1))),1,0),IF($U8&gt;0,IF(AND(5&gt;=$W8,MOD(5-$W8,$U8)=0),1,0),IF(EOMONTH(J$5,0)&lt;$T8,0,MAX(0,INT((EOMONTH(J$5,0)-$T8)/$V8)-IF(J$5&gt;$T8,-INT(-(J$5-$T8)/$V8),0)+1)))))</f>
        <v/>
      </c>
      <c r="K8" s="32">
        <f>IF($S8=0,0,IF($X8=1,IF(OR(AND(OR(MONTH(K$5)=Tasks!$X8,MONTH(K$5)=Tasks!$Y8),K$5&gt;=DATE(YEAR($T8),MONTH($T8),1))),1,0),IF($U8&gt;0,IF(AND(6&gt;=$W8,MOD(6-$W8,$U8)=0),1,0),IF(EOMONTH(K$5,0)&lt;$T8,0,MAX(0,INT((EOMONTH(K$5,0)-$T8)/$V8)-IF(K$5&gt;$T8,-INT(-(K$5-$T8)/$V8),0)+1)))))</f>
        <v/>
      </c>
      <c r="L8" s="32">
        <f>IF($S8=0,0,IF($X8=1,IF(OR(AND(OR(MONTH(L$5)=Tasks!$X8,MONTH(L$5)=Tasks!$Y8),L$5&gt;=DATE(YEAR($T8),MONTH($T8),1))),1,0),IF($U8&gt;0,IF(AND(7&gt;=$W8,MOD(7-$W8,$U8)=0),1,0),IF(EOMONTH(L$5,0)&lt;$T8,0,MAX(0,INT((EOMONTH(L$5,0)-$T8)/$V8)-IF(L$5&gt;$T8,-INT(-(L$5-$T8)/$V8),0)+1)))))</f>
        <v/>
      </c>
      <c r="M8" s="32">
        <f>IF($S8=0,0,IF($X8=1,IF(OR(AND(OR(MONTH(M$5)=Tasks!$X8,MONTH(M$5)=Tasks!$Y8),M$5&gt;=DATE(YEAR($T8),MONTH($T8),1))),1,0),IF($U8&gt;0,IF(AND(8&gt;=$W8,MOD(8-$W8,$U8)=0),1,0),IF(EOMONTH(M$5,0)&lt;$T8,0,MAX(0,INT((EOMONTH(M$5,0)-$T8)/$V8)-IF(M$5&gt;$T8,-INT(-(M$5-$T8)/$V8),0)+1)))))</f>
        <v/>
      </c>
      <c r="N8" s="32">
        <f>IF($S8=0,0,IF($X8=1,IF(OR(AND(OR(MONTH(N$5)=Tasks!$X8,MONTH(N$5)=Tasks!$Y8),N$5&gt;=DATE(YEAR($T8),MONTH($T8),1))),1,0),IF($U8&gt;0,IF(AND(9&gt;=$W8,MOD(9-$W8,$U8)=0),1,0),IF(EOMONTH(N$5,0)&lt;$T8,0,MAX(0,INT((EOMONTH(N$5,0)-$T8)/$V8)-IF(N$5&gt;$T8,-INT(-(N$5-$T8)/$V8),0)+1)))))</f>
        <v/>
      </c>
      <c r="O8" s="32">
        <f>IF($S8=0,0,IF($X8=1,IF(OR(AND(OR(MONTH(O$5)=Tasks!$X8,MONTH(O$5)=Tasks!$Y8),O$5&gt;=DATE(YEAR($T8),MONTH($T8),1))),1,0),IF($U8&gt;0,IF(AND(10&gt;=$W8,MOD(10-$W8,$U8)=0),1,0),IF(EOMONTH(O$5,0)&lt;$T8,0,MAX(0,INT((EOMONTH(O$5,0)-$T8)/$V8)-IF(O$5&gt;$T8,-INT(-(O$5-$T8)/$V8),0)+1)))))</f>
        <v/>
      </c>
      <c r="P8" s="32">
        <f>IF($S8=0,0,IF($X8=1,IF(OR(AND(OR(MONTH(P$5)=Tasks!$X8,MONTH(P$5)=Tasks!$Y8),P$5&gt;=DATE(YEAR($T8),MONTH($T8),1))),1,0),IF($U8&gt;0,IF(AND(11&gt;=$W8,MOD(11-$W8,$U8)=0),1,0),IF(EOMONTH(P$5,0)&lt;$T8,0,MAX(0,INT((EOMONTH(P$5,0)-$T8)/$V8)-IF(P$5&gt;$T8,-INT(-(P$5-$T8)/$V8),0)+1)))))</f>
        <v/>
      </c>
      <c r="Q8" s="32">
        <f>SUM(E8:P8)</f>
        <v/>
      </c>
      <c r="R8" s="26">
        <f>Q8*D8</f>
        <v/>
      </c>
      <c r="S8" s="22">
        <f>IF(AND(Tasks!$A8&lt;&gt;"",Tasks!Z8=1,Tasks!L8&lt;&gt;"No"),1,0)</f>
        <v/>
      </c>
      <c r="T8" s="7">
        <f>IF(S8=0,"",IF(X8=1,Tasks!S8,MAX(Tasks!S8,AsOf)))</f>
        <v/>
      </c>
      <c r="U8" s="22">
        <f>IF(OR(S8=0,X8=1),0,IF(Tasks!F8="Months",Tasks!E8,IF(Tasks!F8="Years",12*Tasks!E8,0)))</f>
        <v/>
      </c>
      <c r="V8" s="22">
        <f>IF(OR(S8=0,X8=1),0,IF(Tasks!F8="Days",Tasks!E8,IF(Tasks!F8="Weeks",7*Tasks!E8,0)))</f>
        <v/>
      </c>
      <c r="W8" s="22">
        <f>IF(S8=0,"",(YEAR(T8)-YEAR(PlanStart))*12+MONTH(T8)-MONTH(PlanStart))</f>
        <v/>
      </c>
      <c r="X8" s="22">
        <f>IF(Tasks!D8="Seasonal",1,0)</f>
        <v/>
      </c>
    </row>
    <row r="9">
      <c r="A9" s="11">
        <f>IF(Tasks!$A9="","",Tasks!$A9)</f>
        <v/>
      </c>
      <c r="B9" s="11">
        <f>IF(Tasks!$A9="","",Tasks!B9&amp;"")</f>
        <v/>
      </c>
      <c r="C9" s="31">
        <f>IF(Tasks!$A9="","",IF(S9=0,Tasks!U9,Tasks!S9))</f>
        <v/>
      </c>
      <c r="D9" s="26">
        <f>IF(Tasks!$A9="",0,N(Tasks!R9))</f>
        <v/>
      </c>
      <c r="E9" s="32">
        <f>IF($S9=0,0,IF($X9=1,IF(OR(AND(OR(MONTH(E$5)=Tasks!$X9,MONTH(E$5)=Tasks!$Y9),E$5&gt;=DATE(YEAR($T9),MONTH($T9),1)),AND(0=0,T9&lt;PlanStart)),1,0),IF($U9&gt;0,IF(AND(0&gt;=$W9,MOD(0-$W9,$U9)=0),1,0),IF(EOMONTH(E$5,0)&lt;$T9,0,MAX(0,INT((EOMONTH(E$5,0)-$T9)/$V9)-IF(E$5&gt;$T9,-INT(-(E$5-$T9)/$V9),0)+1)))))</f>
        <v/>
      </c>
      <c r="F9" s="32">
        <f>IF($S9=0,0,IF($X9=1,IF(OR(AND(OR(MONTH(F$5)=Tasks!$X9,MONTH(F$5)=Tasks!$Y9),F$5&gt;=DATE(YEAR($T9),MONTH($T9),1))),1,0),IF($U9&gt;0,IF(AND(1&gt;=$W9,MOD(1-$W9,$U9)=0),1,0),IF(EOMONTH(F$5,0)&lt;$T9,0,MAX(0,INT((EOMONTH(F$5,0)-$T9)/$V9)-IF(F$5&gt;$T9,-INT(-(F$5-$T9)/$V9),0)+1)))))</f>
        <v/>
      </c>
      <c r="G9" s="32">
        <f>IF($S9=0,0,IF($X9=1,IF(OR(AND(OR(MONTH(G$5)=Tasks!$X9,MONTH(G$5)=Tasks!$Y9),G$5&gt;=DATE(YEAR($T9),MONTH($T9),1))),1,0),IF($U9&gt;0,IF(AND(2&gt;=$W9,MOD(2-$W9,$U9)=0),1,0),IF(EOMONTH(G$5,0)&lt;$T9,0,MAX(0,INT((EOMONTH(G$5,0)-$T9)/$V9)-IF(G$5&gt;$T9,-INT(-(G$5-$T9)/$V9),0)+1)))))</f>
        <v/>
      </c>
      <c r="H9" s="32">
        <f>IF($S9=0,0,IF($X9=1,IF(OR(AND(OR(MONTH(H$5)=Tasks!$X9,MONTH(H$5)=Tasks!$Y9),H$5&gt;=DATE(YEAR($T9),MONTH($T9),1))),1,0),IF($U9&gt;0,IF(AND(3&gt;=$W9,MOD(3-$W9,$U9)=0),1,0),IF(EOMONTH(H$5,0)&lt;$T9,0,MAX(0,INT((EOMONTH(H$5,0)-$T9)/$V9)-IF(H$5&gt;$T9,-INT(-(H$5-$T9)/$V9),0)+1)))))</f>
        <v/>
      </c>
      <c r="I9" s="32">
        <f>IF($S9=0,0,IF($X9=1,IF(OR(AND(OR(MONTH(I$5)=Tasks!$X9,MONTH(I$5)=Tasks!$Y9),I$5&gt;=DATE(YEAR($T9),MONTH($T9),1))),1,0),IF($U9&gt;0,IF(AND(4&gt;=$W9,MOD(4-$W9,$U9)=0),1,0),IF(EOMONTH(I$5,0)&lt;$T9,0,MAX(0,INT((EOMONTH(I$5,0)-$T9)/$V9)-IF(I$5&gt;$T9,-INT(-(I$5-$T9)/$V9),0)+1)))))</f>
        <v/>
      </c>
      <c r="J9" s="32">
        <f>IF($S9=0,0,IF($X9=1,IF(OR(AND(OR(MONTH(J$5)=Tasks!$X9,MONTH(J$5)=Tasks!$Y9),J$5&gt;=DATE(YEAR($T9),MONTH($T9),1))),1,0),IF($U9&gt;0,IF(AND(5&gt;=$W9,MOD(5-$W9,$U9)=0),1,0),IF(EOMONTH(J$5,0)&lt;$T9,0,MAX(0,INT((EOMONTH(J$5,0)-$T9)/$V9)-IF(J$5&gt;$T9,-INT(-(J$5-$T9)/$V9),0)+1)))))</f>
        <v/>
      </c>
      <c r="K9" s="32">
        <f>IF($S9=0,0,IF($X9=1,IF(OR(AND(OR(MONTH(K$5)=Tasks!$X9,MONTH(K$5)=Tasks!$Y9),K$5&gt;=DATE(YEAR($T9),MONTH($T9),1))),1,0),IF($U9&gt;0,IF(AND(6&gt;=$W9,MOD(6-$W9,$U9)=0),1,0),IF(EOMONTH(K$5,0)&lt;$T9,0,MAX(0,INT((EOMONTH(K$5,0)-$T9)/$V9)-IF(K$5&gt;$T9,-INT(-(K$5-$T9)/$V9),0)+1)))))</f>
        <v/>
      </c>
      <c r="L9" s="32">
        <f>IF($S9=0,0,IF($X9=1,IF(OR(AND(OR(MONTH(L$5)=Tasks!$X9,MONTH(L$5)=Tasks!$Y9),L$5&gt;=DATE(YEAR($T9),MONTH($T9),1))),1,0),IF($U9&gt;0,IF(AND(7&gt;=$W9,MOD(7-$W9,$U9)=0),1,0),IF(EOMONTH(L$5,0)&lt;$T9,0,MAX(0,INT((EOMONTH(L$5,0)-$T9)/$V9)-IF(L$5&gt;$T9,-INT(-(L$5-$T9)/$V9),0)+1)))))</f>
        <v/>
      </c>
      <c r="M9" s="32">
        <f>IF($S9=0,0,IF($X9=1,IF(OR(AND(OR(MONTH(M$5)=Tasks!$X9,MONTH(M$5)=Tasks!$Y9),M$5&gt;=DATE(YEAR($T9),MONTH($T9),1))),1,0),IF($U9&gt;0,IF(AND(8&gt;=$W9,MOD(8-$W9,$U9)=0),1,0),IF(EOMONTH(M$5,0)&lt;$T9,0,MAX(0,INT((EOMONTH(M$5,0)-$T9)/$V9)-IF(M$5&gt;$T9,-INT(-(M$5-$T9)/$V9),0)+1)))))</f>
        <v/>
      </c>
      <c r="N9" s="32">
        <f>IF($S9=0,0,IF($X9=1,IF(OR(AND(OR(MONTH(N$5)=Tasks!$X9,MONTH(N$5)=Tasks!$Y9),N$5&gt;=DATE(YEAR($T9),MONTH($T9),1))),1,0),IF($U9&gt;0,IF(AND(9&gt;=$W9,MOD(9-$W9,$U9)=0),1,0),IF(EOMONTH(N$5,0)&lt;$T9,0,MAX(0,INT((EOMONTH(N$5,0)-$T9)/$V9)-IF(N$5&gt;$T9,-INT(-(N$5-$T9)/$V9),0)+1)))))</f>
        <v/>
      </c>
      <c r="O9" s="32">
        <f>IF($S9=0,0,IF($X9=1,IF(OR(AND(OR(MONTH(O$5)=Tasks!$X9,MONTH(O$5)=Tasks!$Y9),O$5&gt;=DATE(YEAR($T9),MONTH($T9),1))),1,0),IF($U9&gt;0,IF(AND(10&gt;=$W9,MOD(10-$W9,$U9)=0),1,0),IF(EOMONTH(O$5,0)&lt;$T9,0,MAX(0,INT((EOMONTH(O$5,0)-$T9)/$V9)-IF(O$5&gt;$T9,-INT(-(O$5-$T9)/$V9),0)+1)))))</f>
        <v/>
      </c>
      <c r="P9" s="32">
        <f>IF($S9=0,0,IF($X9=1,IF(OR(AND(OR(MONTH(P$5)=Tasks!$X9,MONTH(P$5)=Tasks!$Y9),P$5&gt;=DATE(YEAR($T9),MONTH($T9),1))),1,0),IF($U9&gt;0,IF(AND(11&gt;=$W9,MOD(11-$W9,$U9)=0),1,0),IF(EOMONTH(P$5,0)&lt;$T9,0,MAX(0,INT((EOMONTH(P$5,0)-$T9)/$V9)-IF(P$5&gt;$T9,-INT(-(P$5-$T9)/$V9),0)+1)))))</f>
        <v/>
      </c>
      <c r="Q9" s="32">
        <f>SUM(E9:P9)</f>
        <v/>
      </c>
      <c r="R9" s="26">
        <f>Q9*D9</f>
        <v/>
      </c>
      <c r="S9" s="22">
        <f>IF(AND(Tasks!$A9&lt;&gt;"",Tasks!Z9=1,Tasks!L9&lt;&gt;"No"),1,0)</f>
        <v/>
      </c>
      <c r="T9" s="7">
        <f>IF(S9=0,"",IF(X9=1,Tasks!S9,MAX(Tasks!S9,AsOf)))</f>
        <v/>
      </c>
      <c r="U9" s="22">
        <f>IF(OR(S9=0,X9=1),0,IF(Tasks!F9="Months",Tasks!E9,IF(Tasks!F9="Years",12*Tasks!E9,0)))</f>
        <v/>
      </c>
      <c r="V9" s="22">
        <f>IF(OR(S9=0,X9=1),0,IF(Tasks!F9="Days",Tasks!E9,IF(Tasks!F9="Weeks",7*Tasks!E9,0)))</f>
        <v/>
      </c>
      <c r="W9" s="22">
        <f>IF(S9=0,"",(YEAR(T9)-YEAR(PlanStart))*12+MONTH(T9)-MONTH(PlanStart))</f>
        <v/>
      </c>
      <c r="X9" s="22">
        <f>IF(Tasks!D9="Seasonal",1,0)</f>
        <v/>
      </c>
    </row>
    <row r="10">
      <c r="A10" s="11">
        <f>IF(Tasks!$A10="","",Tasks!$A10)</f>
        <v/>
      </c>
      <c r="B10" s="11">
        <f>IF(Tasks!$A10="","",Tasks!B10&amp;"")</f>
        <v/>
      </c>
      <c r="C10" s="31">
        <f>IF(Tasks!$A10="","",IF(S10=0,Tasks!U10,Tasks!S10))</f>
        <v/>
      </c>
      <c r="D10" s="26">
        <f>IF(Tasks!$A10="",0,N(Tasks!R10))</f>
        <v/>
      </c>
      <c r="E10" s="32">
        <f>IF($S10=0,0,IF($X10=1,IF(OR(AND(OR(MONTH(E$5)=Tasks!$X10,MONTH(E$5)=Tasks!$Y10),E$5&gt;=DATE(YEAR($T10),MONTH($T10),1)),AND(0=0,T10&lt;PlanStart)),1,0),IF($U10&gt;0,IF(AND(0&gt;=$W10,MOD(0-$W10,$U10)=0),1,0),IF(EOMONTH(E$5,0)&lt;$T10,0,MAX(0,INT((EOMONTH(E$5,0)-$T10)/$V10)-IF(E$5&gt;$T10,-INT(-(E$5-$T10)/$V10),0)+1)))))</f>
        <v/>
      </c>
      <c r="F10" s="32">
        <f>IF($S10=0,0,IF($X10=1,IF(OR(AND(OR(MONTH(F$5)=Tasks!$X10,MONTH(F$5)=Tasks!$Y10),F$5&gt;=DATE(YEAR($T10),MONTH($T10),1))),1,0),IF($U10&gt;0,IF(AND(1&gt;=$W10,MOD(1-$W10,$U10)=0),1,0),IF(EOMONTH(F$5,0)&lt;$T10,0,MAX(0,INT((EOMONTH(F$5,0)-$T10)/$V10)-IF(F$5&gt;$T10,-INT(-(F$5-$T10)/$V10),0)+1)))))</f>
        <v/>
      </c>
      <c r="G10" s="32">
        <f>IF($S10=0,0,IF($X10=1,IF(OR(AND(OR(MONTH(G$5)=Tasks!$X10,MONTH(G$5)=Tasks!$Y10),G$5&gt;=DATE(YEAR($T10),MONTH($T10),1))),1,0),IF($U10&gt;0,IF(AND(2&gt;=$W10,MOD(2-$W10,$U10)=0),1,0),IF(EOMONTH(G$5,0)&lt;$T10,0,MAX(0,INT((EOMONTH(G$5,0)-$T10)/$V10)-IF(G$5&gt;$T10,-INT(-(G$5-$T10)/$V10),0)+1)))))</f>
        <v/>
      </c>
      <c r="H10" s="32">
        <f>IF($S10=0,0,IF($X10=1,IF(OR(AND(OR(MONTH(H$5)=Tasks!$X10,MONTH(H$5)=Tasks!$Y10),H$5&gt;=DATE(YEAR($T10),MONTH($T10),1))),1,0),IF($U10&gt;0,IF(AND(3&gt;=$W10,MOD(3-$W10,$U10)=0),1,0),IF(EOMONTH(H$5,0)&lt;$T10,0,MAX(0,INT((EOMONTH(H$5,0)-$T10)/$V10)-IF(H$5&gt;$T10,-INT(-(H$5-$T10)/$V10),0)+1)))))</f>
        <v/>
      </c>
      <c r="I10" s="32">
        <f>IF($S10=0,0,IF($X10=1,IF(OR(AND(OR(MONTH(I$5)=Tasks!$X10,MONTH(I$5)=Tasks!$Y10),I$5&gt;=DATE(YEAR($T10),MONTH($T10),1))),1,0),IF($U10&gt;0,IF(AND(4&gt;=$W10,MOD(4-$W10,$U10)=0),1,0),IF(EOMONTH(I$5,0)&lt;$T10,0,MAX(0,INT((EOMONTH(I$5,0)-$T10)/$V10)-IF(I$5&gt;$T10,-INT(-(I$5-$T10)/$V10),0)+1)))))</f>
        <v/>
      </c>
      <c r="J10" s="32">
        <f>IF($S10=0,0,IF($X10=1,IF(OR(AND(OR(MONTH(J$5)=Tasks!$X10,MONTH(J$5)=Tasks!$Y10),J$5&gt;=DATE(YEAR($T10),MONTH($T10),1))),1,0),IF($U10&gt;0,IF(AND(5&gt;=$W10,MOD(5-$W10,$U10)=0),1,0),IF(EOMONTH(J$5,0)&lt;$T10,0,MAX(0,INT((EOMONTH(J$5,0)-$T10)/$V10)-IF(J$5&gt;$T10,-INT(-(J$5-$T10)/$V10),0)+1)))))</f>
        <v/>
      </c>
      <c r="K10" s="32">
        <f>IF($S10=0,0,IF($X10=1,IF(OR(AND(OR(MONTH(K$5)=Tasks!$X10,MONTH(K$5)=Tasks!$Y10),K$5&gt;=DATE(YEAR($T10),MONTH($T10),1))),1,0),IF($U10&gt;0,IF(AND(6&gt;=$W10,MOD(6-$W10,$U10)=0),1,0),IF(EOMONTH(K$5,0)&lt;$T10,0,MAX(0,INT((EOMONTH(K$5,0)-$T10)/$V10)-IF(K$5&gt;$T10,-INT(-(K$5-$T10)/$V10),0)+1)))))</f>
        <v/>
      </c>
      <c r="L10" s="32">
        <f>IF($S10=0,0,IF($X10=1,IF(OR(AND(OR(MONTH(L$5)=Tasks!$X10,MONTH(L$5)=Tasks!$Y10),L$5&gt;=DATE(YEAR($T10),MONTH($T10),1))),1,0),IF($U10&gt;0,IF(AND(7&gt;=$W10,MOD(7-$W10,$U10)=0),1,0),IF(EOMONTH(L$5,0)&lt;$T10,0,MAX(0,INT((EOMONTH(L$5,0)-$T10)/$V10)-IF(L$5&gt;$T10,-INT(-(L$5-$T10)/$V10),0)+1)))))</f>
        <v/>
      </c>
      <c r="M10" s="32">
        <f>IF($S10=0,0,IF($X10=1,IF(OR(AND(OR(MONTH(M$5)=Tasks!$X10,MONTH(M$5)=Tasks!$Y10),M$5&gt;=DATE(YEAR($T10),MONTH($T10),1))),1,0),IF($U10&gt;0,IF(AND(8&gt;=$W10,MOD(8-$W10,$U10)=0),1,0),IF(EOMONTH(M$5,0)&lt;$T10,0,MAX(0,INT((EOMONTH(M$5,0)-$T10)/$V10)-IF(M$5&gt;$T10,-INT(-(M$5-$T10)/$V10),0)+1)))))</f>
        <v/>
      </c>
      <c r="N10" s="32">
        <f>IF($S10=0,0,IF($X10=1,IF(OR(AND(OR(MONTH(N$5)=Tasks!$X10,MONTH(N$5)=Tasks!$Y10),N$5&gt;=DATE(YEAR($T10),MONTH($T10),1))),1,0),IF($U10&gt;0,IF(AND(9&gt;=$W10,MOD(9-$W10,$U10)=0),1,0),IF(EOMONTH(N$5,0)&lt;$T10,0,MAX(0,INT((EOMONTH(N$5,0)-$T10)/$V10)-IF(N$5&gt;$T10,-INT(-(N$5-$T10)/$V10),0)+1)))))</f>
        <v/>
      </c>
      <c r="O10" s="32">
        <f>IF($S10=0,0,IF($X10=1,IF(OR(AND(OR(MONTH(O$5)=Tasks!$X10,MONTH(O$5)=Tasks!$Y10),O$5&gt;=DATE(YEAR($T10),MONTH($T10),1))),1,0),IF($U10&gt;0,IF(AND(10&gt;=$W10,MOD(10-$W10,$U10)=0),1,0),IF(EOMONTH(O$5,0)&lt;$T10,0,MAX(0,INT((EOMONTH(O$5,0)-$T10)/$V10)-IF(O$5&gt;$T10,-INT(-(O$5-$T10)/$V10),0)+1)))))</f>
        <v/>
      </c>
      <c r="P10" s="32">
        <f>IF($S10=0,0,IF($X10=1,IF(OR(AND(OR(MONTH(P$5)=Tasks!$X10,MONTH(P$5)=Tasks!$Y10),P$5&gt;=DATE(YEAR($T10),MONTH($T10),1))),1,0),IF($U10&gt;0,IF(AND(11&gt;=$W10,MOD(11-$W10,$U10)=0),1,0),IF(EOMONTH(P$5,0)&lt;$T10,0,MAX(0,INT((EOMONTH(P$5,0)-$T10)/$V10)-IF(P$5&gt;$T10,-INT(-(P$5-$T10)/$V10),0)+1)))))</f>
        <v/>
      </c>
      <c r="Q10" s="32">
        <f>SUM(E10:P10)</f>
        <v/>
      </c>
      <c r="R10" s="26">
        <f>Q10*D10</f>
        <v/>
      </c>
      <c r="S10" s="22">
        <f>IF(AND(Tasks!$A10&lt;&gt;"",Tasks!Z10=1,Tasks!L10&lt;&gt;"No"),1,0)</f>
        <v/>
      </c>
      <c r="T10" s="7">
        <f>IF(S10=0,"",IF(X10=1,Tasks!S10,MAX(Tasks!S10,AsOf)))</f>
        <v/>
      </c>
      <c r="U10" s="22">
        <f>IF(OR(S10=0,X10=1),0,IF(Tasks!F10="Months",Tasks!E10,IF(Tasks!F10="Years",12*Tasks!E10,0)))</f>
        <v/>
      </c>
      <c r="V10" s="22">
        <f>IF(OR(S10=0,X10=1),0,IF(Tasks!F10="Days",Tasks!E10,IF(Tasks!F10="Weeks",7*Tasks!E10,0)))</f>
        <v/>
      </c>
      <c r="W10" s="22">
        <f>IF(S10=0,"",(YEAR(T10)-YEAR(PlanStart))*12+MONTH(T10)-MONTH(PlanStart))</f>
        <v/>
      </c>
      <c r="X10" s="22">
        <f>IF(Tasks!D10="Seasonal",1,0)</f>
        <v/>
      </c>
    </row>
    <row r="11">
      <c r="A11" s="11">
        <f>IF(Tasks!$A11="","",Tasks!$A11)</f>
        <v/>
      </c>
      <c r="B11" s="11">
        <f>IF(Tasks!$A11="","",Tasks!B11&amp;"")</f>
        <v/>
      </c>
      <c r="C11" s="31">
        <f>IF(Tasks!$A11="","",IF(S11=0,Tasks!U11,Tasks!S11))</f>
        <v/>
      </c>
      <c r="D11" s="26">
        <f>IF(Tasks!$A11="",0,N(Tasks!R11))</f>
        <v/>
      </c>
      <c r="E11" s="32">
        <f>IF($S11=0,0,IF($X11=1,IF(OR(AND(OR(MONTH(E$5)=Tasks!$X11,MONTH(E$5)=Tasks!$Y11),E$5&gt;=DATE(YEAR($T11),MONTH($T11),1)),AND(0=0,T11&lt;PlanStart)),1,0),IF($U11&gt;0,IF(AND(0&gt;=$W11,MOD(0-$W11,$U11)=0),1,0),IF(EOMONTH(E$5,0)&lt;$T11,0,MAX(0,INT((EOMONTH(E$5,0)-$T11)/$V11)-IF(E$5&gt;$T11,-INT(-(E$5-$T11)/$V11),0)+1)))))</f>
        <v/>
      </c>
      <c r="F11" s="32">
        <f>IF($S11=0,0,IF($X11=1,IF(OR(AND(OR(MONTH(F$5)=Tasks!$X11,MONTH(F$5)=Tasks!$Y11),F$5&gt;=DATE(YEAR($T11),MONTH($T11),1))),1,0),IF($U11&gt;0,IF(AND(1&gt;=$W11,MOD(1-$W11,$U11)=0),1,0),IF(EOMONTH(F$5,0)&lt;$T11,0,MAX(0,INT((EOMONTH(F$5,0)-$T11)/$V11)-IF(F$5&gt;$T11,-INT(-(F$5-$T11)/$V11),0)+1)))))</f>
        <v/>
      </c>
      <c r="G11" s="32">
        <f>IF($S11=0,0,IF($X11=1,IF(OR(AND(OR(MONTH(G$5)=Tasks!$X11,MONTH(G$5)=Tasks!$Y11),G$5&gt;=DATE(YEAR($T11),MONTH($T11),1))),1,0),IF($U11&gt;0,IF(AND(2&gt;=$W11,MOD(2-$W11,$U11)=0),1,0),IF(EOMONTH(G$5,0)&lt;$T11,0,MAX(0,INT((EOMONTH(G$5,0)-$T11)/$V11)-IF(G$5&gt;$T11,-INT(-(G$5-$T11)/$V11),0)+1)))))</f>
        <v/>
      </c>
      <c r="H11" s="32">
        <f>IF($S11=0,0,IF($X11=1,IF(OR(AND(OR(MONTH(H$5)=Tasks!$X11,MONTH(H$5)=Tasks!$Y11),H$5&gt;=DATE(YEAR($T11),MONTH($T11),1))),1,0),IF($U11&gt;0,IF(AND(3&gt;=$W11,MOD(3-$W11,$U11)=0),1,0),IF(EOMONTH(H$5,0)&lt;$T11,0,MAX(0,INT((EOMONTH(H$5,0)-$T11)/$V11)-IF(H$5&gt;$T11,-INT(-(H$5-$T11)/$V11),0)+1)))))</f>
        <v/>
      </c>
      <c r="I11" s="32">
        <f>IF($S11=0,0,IF($X11=1,IF(OR(AND(OR(MONTH(I$5)=Tasks!$X11,MONTH(I$5)=Tasks!$Y11),I$5&gt;=DATE(YEAR($T11),MONTH($T11),1))),1,0),IF($U11&gt;0,IF(AND(4&gt;=$W11,MOD(4-$W11,$U11)=0),1,0),IF(EOMONTH(I$5,0)&lt;$T11,0,MAX(0,INT((EOMONTH(I$5,0)-$T11)/$V11)-IF(I$5&gt;$T11,-INT(-(I$5-$T11)/$V11),0)+1)))))</f>
        <v/>
      </c>
      <c r="J11" s="32">
        <f>IF($S11=0,0,IF($X11=1,IF(OR(AND(OR(MONTH(J$5)=Tasks!$X11,MONTH(J$5)=Tasks!$Y11),J$5&gt;=DATE(YEAR($T11),MONTH($T11),1))),1,0),IF($U11&gt;0,IF(AND(5&gt;=$W11,MOD(5-$W11,$U11)=0),1,0),IF(EOMONTH(J$5,0)&lt;$T11,0,MAX(0,INT((EOMONTH(J$5,0)-$T11)/$V11)-IF(J$5&gt;$T11,-INT(-(J$5-$T11)/$V11),0)+1)))))</f>
        <v/>
      </c>
      <c r="K11" s="32">
        <f>IF($S11=0,0,IF($X11=1,IF(OR(AND(OR(MONTH(K$5)=Tasks!$X11,MONTH(K$5)=Tasks!$Y11),K$5&gt;=DATE(YEAR($T11),MONTH($T11),1))),1,0),IF($U11&gt;0,IF(AND(6&gt;=$W11,MOD(6-$W11,$U11)=0),1,0),IF(EOMONTH(K$5,0)&lt;$T11,0,MAX(0,INT((EOMONTH(K$5,0)-$T11)/$V11)-IF(K$5&gt;$T11,-INT(-(K$5-$T11)/$V11),0)+1)))))</f>
        <v/>
      </c>
      <c r="L11" s="32">
        <f>IF($S11=0,0,IF($X11=1,IF(OR(AND(OR(MONTH(L$5)=Tasks!$X11,MONTH(L$5)=Tasks!$Y11),L$5&gt;=DATE(YEAR($T11),MONTH($T11),1))),1,0),IF($U11&gt;0,IF(AND(7&gt;=$W11,MOD(7-$W11,$U11)=0),1,0),IF(EOMONTH(L$5,0)&lt;$T11,0,MAX(0,INT((EOMONTH(L$5,0)-$T11)/$V11)-IF(L$5&gt;$T11,-INT(-(L$5-$T11)/$V11),0)+1)))))</f>
        <v/>
      </c>
      <c r="M11" s="32">
        <f>IF($S11=0,0,IF($X11=1,IF(OR(AND(OR(MONTH(M$5)=Tasks!$X11,MONTH(M$5)=Tasks!$Y11),M$5&gt;=DATE(YEAR($T11),MONTH($T11),1))),1,0),IF($U11&gt;0,IF(AND(8&gt;=$W11,MOD(8-$W11,$U11)=0),1,0),IF(EOMONTH(M$5,0)&lt;$T11,0,MAX(0,INT((EOMONTH(M$5,0)-$T11)/$V11)-IF(M$5&gt;$T11,-INT(-(M$5-$T11)/$V11),0)+1)))))</f>
        <v/>
      </c>
      <c r="N11" s="32">
        <f>IF($S11=0,0,IF($X11=1,IF(OR(AND(OR(MONTH(N$5)=Tasks!$X11,MONTH(N$5)=Tasks!$Y11),N$5&gt;=DATE(YEAR($T11),MONTH($T11),1))),1,0),IF($U11&gt;0,IF(AND(9&gt;=$W11,MOD(9-$W11,$U11)=0),1,0),IF(EOMONTH(N$5,0)&lt;$T11,0,MAX(0,INT((EOMONTH(N$5,0)-$T11)/$V11)-IF(N$5&gt;$T11,-INT(-(N$5-$T11)/$V11),0)+1)))))</f>
        <v/>
      </c>
      <c r="O11" s="32">
        <f>IF($S11=0,0,IF($X11=1,IF(OR(AND(OR(MONTH(O$5)=Tasks!$X11,MONTH(O$5)=Tasks!$Y11),O$5&gt;=DATE(YEAR($T11),MONTH($T11),1))),1,0),IF($U11&gt;0,IF(AND(10&gt;=$W11,MOD(10-$W11,$U11)=0),1,0),IF(EOMONTH(O$5,0)&lt;$T11,0,MAX(0,INT((EOMONTH(O$5,0)-$T11)/$V11)-IF(O$5&gt;$T11,-INT(-(O$5-$T11)/$V11),0)+1)))))</f>
        <v/>
      </c>
      <c r="P11" s="32">
        <f>IF($S11=0,0,IF($X11=1,IF(OR(AND(OR(MONTH(P$5)=Tasks!$X11,MONTH(P$5)=Tasks!$Y11),P$5&gt;=DATE(YEAR($T11),MONTH($T11),1))),1,0),IF($U11&gt;0,IF(AND(11&gt;=$W11,MOD(11-$W11,$U11)=0),1,0),IF(EOMONTH(P$5,0)&lt;$T11,0,MAX(0,INT((EOMONTH(P$5,0)-$T11)/$V11)-IF(P$5&gt;$T11,-INT(-(P$5-$T11)/$V11),0)+1)))))</f>
        <v/>
      </c>
      <c r="Q11" s="32">
        <f>SUM(E11:P11)</f>
        <v/>
      </c>
      <c r="R11" s="26">
        <f>Q11*D11</f>
        <v/>
      </c>
      <c r="S11" s="22">
        <f>IF(AND(Tasks!$A11&lt;&gt;"",Tasks!Z11=1,Tasks!L11&lt;&gt;"No"),1,0)</f>
        <v/>
      </c>
      <c r="T11" s="7">
        <f>IF(S11=0,"",IF(X11=1,Tasks!S11,MAX(Tasks!S11,AsOf)))</f>
        <v/>
      </c>
      <c r="U11" s="22">
        <f>IF(OR(S11=0,X11=1),0,IF(Tasks!F11="Months",Tasks!E11,IF(Tasks!F11="Years",12*Tasks!E11,0)))</f>
        <v/>
      </c>
      <c r="V11" s="22">
        <f>IF(OR(S11=0,X11=1),0,IF(Tasks!F11="Days",Tasks!E11,IF(Tasks!F11="Weeks",7*Tasks!E11,0)))</f>
        <v/>
      </c>
      <c r="W11" s="22">
        <f>IF(S11=0,"",(YEAR(T11)-YEAR(PlanStart))*12+MONTH(T11)-MONTH(PlanStart))</f>
        <v/>
      </c>
      <c r="X11" s="22">
        <f>IF(Tasks!D11="Seasonal",1,0)</f>
        <v/>
      </c>
    </row>
    <row r="12">
      <c r="A12" s="11">
        <f>IF(Tasks!$A12="","",Tasks!$A12)</f>
        <v/>
      </c>
      <c r="B12" s="11">
        <f>IF(Tasks!$A12="","",Tasks!B12&amp;"")</f>
        <v/>
      </c>
      <c r="C12" s="31">
        <f>IF(Tasks!$A12="","",IF(S12=0,Tasks!U12,Tasks!S12))</f>
        <v/>
      </c>
      <c r="D12" s="26">
        <f>IF(Tasks!$A12="",0,N(Tasks!R12))</f>
        <v/>
      </c>
      <c r="E12" s="32">
        <f>IF($S12=0,0,IF($X12=1,IF(OR(AND(OR(MONTH(E$5)=Tasks!$X12,MONTH(E$5)=Tasks!$Y12),E$5&gt;=DATE(YEAR($T12),MONTH($T12),1)),AND(0=0,T12&lt;PlanStart)),1,0),IF($U12&gt;0,IF(AND(0&gt;=$W12,MOD(0-$W12,$U12)=0),1,0),IF(EOMONTH(E$5,0)&lt;$T12,0,MAX(0,INT((EOMONTH(E$5,0)-$T12)/$V12)-IF(E$5&gt;$T12,-INT(-(E$5-$T12)/$V12),0)+1)))))</f>
        <v/>
      </c>
      <c r="F12" s="32">
        <f>IF($S12=0,0,IF($X12=1,IF(OR(AND(OR(MONTH(F$5)=Tasks!$X12,MONTH(F$5)=Tasks!$Y12),F$5&gt;=DATE(YEAR($T12),MONTH($T12),1))),1,0),IF($U12&gt;0,IF(AND(1&gt;=$W12,MOD(1-$W12,$U12)=0),1,0),IF(EOMONTH(F$5,0)&lt;$T12,0,MAX(0,INT((EOMONTH(F$5,0)-$T12)/$V12)-IF(F$5&gt;$T12,-INT(-(F$5-$T12)/$V12),0)+1)))))</f>
        <v/>
      </c>
      <c r="G12" s="32">
        <f>IF($S12=0,0,IF($X12=1,IF(OR(AND(OR(MONTH(G$5)=Tasks!$X12,MONTH(G$5)=Tasks!$Y12),G$5&gt;=DATE(YEAR($T12),MONTH($T12),1))),1,0),IF($U12&gt;0,IF(AND(2&gt;=$W12,MOD(2-$W12,$U12)=0),1,0),IF(EOMONTH(G$5,0)&lt;$T12,0,MAX(0,INT((EOMONTH(G$5,0)-$T12)/$V12)-IF(G$5&gt;$T12,-INT(-(G$5-$T12)/$V12),0)+1)))))</f>
        <v/>
      </c>
      <c r="H12" s="32">
        <f>IF($S12=0,0,IF($X12=1,IF(OR(AND(OR(MONTH(H$5)=Tasks!$X12,MONTH(H$5)=Tasks!$Y12),H$5&gt;=DATE(YEAR($T12),MONTH($T12),1))),1,0),IF($U12&gt;0,IF(AND(3&gt;=$W12,MOD(3-$W12,$U12)=0),1,0),IF(EOMONTH(H$5,0)&lt;$T12,0,MAX(0,INT((EOMONTH(H$5,0)-$T12)/$V12)-IF(H$5&gt;$T12,-INT(-(H$5-$T12)/$V12),0)+1)))))</f>
        <v/>
      </c>
      <c r="I12" s="32">
        <f>IF($S12=0,0,IF($X12=1,IF(OR(AND(OR(MONTH(I$5)=Tasks!$X12,MONTH(I$5)=Tasks!$Y12),I$5&gt;=DATE(YEAR($T12),MONTH($T12),1))),1,0),IF($U12&gt;0,IF(AND(4&gt;=$W12,MOD(4-$W12,$U12)=0),1,0),IF(EOMONTH(I$5,0)&lt;$T12,0,MAX(0,INT((EOMONTH(I$5,0)-$T12)/$V12)-IF(I$5&gt;$T12,-INT(-(I$5-$T12)/$V12),0)+1)))))</f>
        <v/>
      </c>
      <c r="J12" s="32">
        <f>IF($S12=0,0,IF($X12=1,IF(OR(AND(OR(MONTH(J$5)=Tasks!$X12,MONTH(J$5)=Tasks!$Y12),J$5&gt;=DATE(YEAR($T12),MONTH($T12),1))),1,0),IF($U12&gt;0,IF(AND(5&gt;=$W12,MOD(5-$W12,$U12)=0),1,0),IF(EOMONTH(J$5,0)&lt;$T12,0,MAX(0,INT((EOMONTH(J$5,0)-$T12)/$V12)-IF(J$5&gt;$T12,-INT(-(J$5-$T12)/$V12),0)+1)))))</f>
        <v/>
      </c>
      <c r="K12" s="32">
        <f>IF($S12=0,0,IF($X12=1,IF(OR(AND(OR(MONTH(K$5)=Tasks!$X12,MONTH(K$5)=Tasks!$Y12),K$5&gt;=DATE(YEAR($T12),MONTH($T12),1))),1,0),IF($U12&gt;0,IF(AND(6&gt;=$W12,MOD(6-$W12,$U12)=0),1,0),IF(EOMONTH(K$5,0)&lt;$T12,0,MAX(0,INT((EOMONTH(K$5,0)-$T12)/$V12)-IF(K$5&gt;$T12,-INT(-(K$5-$T12)/$V12),0)+1)))))</f>
        <v/>
      </c>
      <c r="L12" s="32">
        <f>IF($S12=0,0,IF($X12=1,IF(OR(AND(OR(MONTH(L$5)=Tasks!$X12,MONTH(L$5)=Tasks!$Y12),L$5&gt;=DATE(YEAR($T12),MONTH($T12),1))),1,0),IF($U12&gt;0,IF(AND(7&gt;=$W12,MOD(7-$W12,$U12)=0),1,0),IF(EOMONTH(L$5,0)&lt;$T12,0,MAX(0,INT((EOMONTH(L$5,0)-$T12)/$V12)-IF(L$5&gt;$T12,-INT(-(L$5-$T12)/$V12),0)+1)))))</f>
        <v/>
      </c>
      <c r="M12" s="32">
        <f>IF($S12=0,0,IF($X12=1,IF(OR(AND(OR(MONTH(M$5)=Tasks!$X12,MONTH(M$5)=Tasks!$Y12),M$5&gt;=DATE(YEAR($T12),MONTH($T12),1))),1,0),IF($U12&gt;0,IF(AND(8&gt;=$W12,MOD(8-$W12,$U12)=0),1,0),IF(EOMONTH(M$5,0)&lt;$T12,0,MAX(0,INT((EOMONTH(M$5,0)-$T12)/$V12)-IF(M$5&gt;$T12,-INT(-(M$5-$T12)/$V12),0)+1)))))</f>
        <v/>
      </c>
      <c r="N12" s="32">
        <f>IF($S12=0,0,IF($X12=1,IF(OR(AND(OR(MONTH(N$5)=Tasks!$X12,MONTH(N$5)=Tasks!$Y12),N$5&gt;=DATE(YEAR($T12),MONTH($T12),1))),1,0),IF($U12&gt;0,IF(AND(9&gt;=$W12,MOD(9-$W12,$U12)=0),1,0),IF(EOMONTH(N$5,0)&lt;$T12,0,MAX(0,INT((EOMONTH(N$5,0)-$T12)/$V12)-IF(N$5&gt;$T12,-INT(-(N$5-$T12)/$V12),0)+1)))))</f>
        <v/>
      </c>
      <c r="O12" s="32">
        <f>IF($S12=0,0,IF($X12=1,IF(OR(AND(OR(MONTH(O$5)=Tasks!$X12,MONTH(O$5)=Tasks!$Y12),O$5&gt;=DATE(YEAR($T12),MONTH($T12),1))),1,0),IF($U12&gt;0,IF(AND(10&gt;=$W12,MOD(10-$W12,$U12)=0),1,0),IF(EOMONTH(O$5,0)&lt;$T12,0,MAX(0,INT((EOMONTH(O$5,0)-$T12)/$V12)-IF(O$5&gt;$T12,-INT(-(O$5-$T12)/$V12),0)+1)))))</f>
        <v/>
      </c>
      <c r="P12" s="32">
        <f>IF($S12=0,0,IF($X12=1,IF(OR(AND(OR(MONTH(P$5)=Tasks!$X12,MONTH(P$5)=Tasks!$Y12),P$5&gt;=DATE(YEAR($T12),MONTH($T12),1))),1,0),IF($U12&gt;0,IF(AND(11&gt;=$W12,MOD(11-$W12,$U12)=0),1,0),IF(EOMONTH(P$5,0)&lt;$T12,0,MAX(0,INT((EOMONTH(P$5,0)-$T12)/$V12)-IF(P$5&gt;$T12,-INT(-(P$5-$T12)/$V12),0)+1)))))</f>
        <v/>
      </c>
      <c r="Q12" s="32">
        <f>SUM(E12:P12)</f>
        <v/>
      </c>
      <c r="R12" s="26">
        <f>Q12*D12</f>
        <v/>
      </c>
      <c r="S12" s="22">
        <f>IF(AND(Tasks!$A12&lt;&gt;"",Tasks!Z12=1,Tasks!L12&lt;&gt;"No"),1,0)</f>
        <v/>
      </c>
      <c r="T12" s="7">
        <f>IF(S12=0,"",IF(X12=1,Tasks!S12,MAX(Tasks!S12,AsOf)))</f>
        <v/>
      </c>
      <c r="U12" s="22">
        <f>IF(OR(S12=0,X12=1),0,IF(Tasks!F12="Months",Tasks!E12,IF(Tasks!F12="Years",12*Tasks!E12,0)))</f>
        <v/>
      </c>
      <c r="V12" s="22">
        <f>IF(OR(S12=0,X12=1),0,IF(Tasks!F12="Days",Tasks!E12,IF(Tasks!F12="Weeks",7*Tasks!E12,0)))</f>
        <v/>
      </c>
      <c r="W12" s="22">
        <f>IF(S12=0,"",(YEAR(T12)-YEAR(PlanStart))*12+MONTH(T12)-MONTH(PlanStart))</f>
        <v/>
      </c>
      <c r="X12" s="22">
        <f>IF(Tasks!D12="Seasonal",1,0)</f>
        <v/>
      </c>
    </row>
    <row r="13">
      <c r="A13" s="11">
        <f>IF(Tasks!$A13="","",Tasks!$A13)</f>
        <v/>
      </c>
      <c r="B13" s="11">
        <f>IF(Tasks!$A13="","",Tasks!B13&amp;"")</f>
        <v/>
      </c>
      <c r="C13" s="31">
        <f>IF(Tasks!$A13="","",IF(S13=0,Tasks!U13,Tasks!S13))</f>
        <v/>
      </c>
      <c r="D13" s="26">
        <f>IF(Tasks!$A13="",0,N(Tasks!R13))</f>
        <v/>
      </c>
      <c r="E13" s="32">
        <f>IF($S13=0,0,IF($X13=1,IF(OR(AND(OR(MONTH(E$5)=Tasks!$X13,MONTH(E$5)=Tasks!$Y13),E$5&gt;=DATE(YEAR($T13),MONTH($T13),1)),AND(0=0,T13&lt;PlanStart)),1,0),IF($U13&gt;0,IF(AND(0&gt;=$W13,MOD(0-$W13,$U13)=0),1,0),IF(EOMONTH(E$5,0)&lt;$T13,0,MAX(0,INT((EOMONTH(E$5,0)-$T13)/$V13)-IF(E$5&gt;$T13,-INT(-(E$5-$T13)/$V13),0)+1)))))</f>
        <v/>
      </c>
      <c r="F13" s="32">
        <f>IF($S13=0,0,IF($X13=1,IF(OR(AND(OR(MONTH(F$5)=Tasks!$X13,MONTH(F$5)=Tasks!$Y13),F$5&gt;=DATE(YEAR($T13),MONTH($T13),1))),1,0),IF($U13&gt;0,IF(AND(1&gt;=$W13,MOD(1-$W13,$U13)=0),1,0),IF(EOMONTH(F$5,0)&lt;$T13,0,MAX(0,INT((EOMONTH(F$5,0)-$T13)/$V13)-IF(F$5&gt;$T13,-INT(-(F$5-$T13)/$V13),0)+1)))))</f>
        <v/>
      </c>
      <c r="G13" s="32">
        <f>IF($S13=0,0,IF($X13=1,IF(OR(AND(OR(MONTH(G$5)=Tasks!$X13,MONTH(G$5)=Tasks!$Y13),G$5&gt;=DATE(YEAR($T13),MONTH($T13),1))),1,0),IF($U13&gt;0,IF(AND(2&gt;=$W13,MOD(2-$W13,$U13)=0),1,0),IF(EOMONTH(G$5,0)&lt;$T13,0,MAX(0,INT((EOMONTH(G$5,0)-$T13)/$V13)-IF(G$5&gt;$T13,-INT(-(G$5-$T13)/$V13),0)+1)))))</f>
        <v/>
      </c>
      <c r="H13" s="32">
        <f>IF($S13=0,0,IF($X13=1,IF(OR(AND(OR(MONTH(H$5)=Tasks!$X13,MONTH(H$5)=Tasks!$Y13),H$5&gt;=DATE(YEAR($T13),MONTH($T13),1))),1,0),IF($U13&gt;0,IF(AND(3&gt;=$W13,MOD(3-$W13,$U13)=0),1,0),IF(EOMONTH(H$5,0)&lt;$T13,0,MAX(0,INT((EOMONTH(H$5,0)-$T13)/$V13)-IF(H$5&gt;$T13,-INT(-(H$5-$T13)/$V13),0)+1)))))</f>
        <v/>
      </c>
      <c r="I13" s="32">
        <f>IF($S13=0,0,IF($X13=1,IF(OR(AND(OR(MONTH(I$5)=Tasks!$X13,MONTH(I$5)=Tasks!$Y13),I$5&gt;=DATE(YEAR($T13),MONTH($T13),1))),1,0),IF($U13&gt;0,IF(AND(4&gt;=$W13,MOD(4-$W13,$U13)=0),1,0),IF(EOMONTH(I$5,0)&lt;$T13,0,MAX(0,INT((EOMONTH(I$5,0)-$T13)/$V13)-IF(I$5&gt;$T13,-INT(-(I$5-$T13)/$V13),0)+1)))))</f>
        <v/>
      </c>
      <c r="J13" s="32">
        <f>IF($S13=0,0,IF($X13=1,IF(OR(AND(OR(MONTH(J$5)=Tasks!$X13,MONTH(J$5)=Tasks!$Y13),J$5&gt;=DATE(YEAR($T13),MONTH($T13),1))),1,0),IF($U13&gt;0,IF(AND(5&gt;=$W13,MOD(5-$W13,$U13)=0),1,0),IF(EOMONTH(J$5,0)&lt;$T13,0,MAX(0,INT((EOMONTH(J$5,0)-$T13)/$V13)-IF(J$5&gt;$T13,-INT(-(J$5-$T13)/$V13),0)+1)))))</f>
        <v/>
      </c>
      <c r="K13" s="32">
        <f>IF($S13=0,0,IF($X13=1,IF(OR(AND(OR(MONTH(K$5)=Tasks!$X13,MONTH(K$5)=Tasks!$Y13),K$5&gt;=DATE(YEAR($T13),MONTH($T13),1))),1,0),IF($U13&gt;0,IF(AND(6&gt;=$W13,MOD(6-$W13,$U13)=0),1,0),IF(EOMONTH(K$5,0)&lt;$T13,0,MAX(0,INT((EOMONTH(K$5,0)-$T13)/$V13)-IF(K$5&gt;$T13,-INT(-(K$5-$T13)/$V13),0)+1)))))</f>
        <v/>
      </c>
      <c r="L13" s="32">
        <f>IF($S13=0,0,IF($X13=1,IF(OR(AND(OR(MONTH(L$5)=Tasks!$X13,MONTH(L$5)=Tasks!$Y13),L$5&gt;=DATE(YEAR($T13),MONTH($T13),1))),1,0),IF($U13&gt;0,IF(AND(7&gt;=$W13,MOD(7-$W13,$U13)=0),1,0),IF(EOMONTH(L$5,0)&lt;$T13,0,MAX(0,INT((EOMONTH(L$5,0)-$T13)/$V13)-IF(L$5&gt;$T13,-INT(-(L$5-$T13)/$V13),0)+1)))))</f>
        <v/>
      </c>
      <c r="M13" s="32">
        <f>IF($S13=0,0,IF($X13=1,IF(OR(AND(OR(MONTH(M$5)=Tasks!$X13,MONTH(M$5)=Tasks!$Y13),M$5&gt;=DATE(YEAR($T13),MONTH($T13),1))),1,0),IF($U13&gt;0,IF(AND(8&gt;=$W13,MOD(8-$W13,$U13)=0),1,0),IF(EOMONTH(M$5,0)&lt;$T13,0,MAX(0,INT((EOMONTH(M$5,0)-$T13)/$V13)-IF(M$5&gt;$T13,-INT(-(M$5-$T13)/$V13),0)+1)))))</f>
        <v/>
      </c>
      <c r="N13" s="32">
        <f>IF($S13=0,0,IF($X13=1,IF(OR(AND(OR(MONTH(N$5)=Tasks!$X13,MONTH(N$5)=Tasks!$Y13),N$5&gt;=DATE(YEAR($T13),MONTH($T13),1))),1,0),IF($U13&gt;0,IF(AND(9&gt;=$W13,MOD(9-$W13,$U13)=0),1,0),IF(EOMONTH(N$5,0)&lt;$T13,0,MAX(0,INT((EOMONTH(N$5,0)-$T13)/$V13)-IF(N$5&gt;$T13,-INT(-(N$5-$T13)/$V13),0)+1)))))</f>
        <v/>
      </c>
      <c r="O13" s="32">
        <f>IF($S13=0,0,IF($X13=1,IF(OR(AND(OR(MONTH(O$5)=Tasks!$X13,MONTH(O$5)=Tasks!$Y13),O$5&gt;=DATE(YEAR($T13),MONTH($T13),1))),1,0),IF($U13&gt;0,IF(AND(10&gt;=$W13,MOD(10-$W13,$U13)=0),1,0),IF(EOMONTH(O$5,0)&lt;$T13,0,MAX(0,INT((EOMONTH(O$5,0)-$T13)/$V13)-IF(O$5&gt;$T13,-INT(-(O$5-$T13)/$V13),0)+1)))))</f>
        <v/>
      </c>
      <c r="P13" s="32">
        <f>IF($S13=0,0,IF($X13=1,IF(OR(AND(OR(MONTH(P$5)=Tasks!$X13,MONTH(P$5)=Tasks!$Y13),P$5&gt;=DATE(YEAR($T13),MONTH($T13),1))),1,0),IF($U13&gt;0,IF(AND(11&gt;=$W13,MOD(11-$W13,$U13)=0),1,0),IF(EOMONTH(P$5,0)&lt;$T13,0,MAX(0,INT((EOMONTH(P$5,0)-$T13)/$V13)-IF(P$5&gt;$T13,-INT(-(P$5-$T13)/$V13),0)+1)))))</f>
        <v/>
      </c>
      <c r="Q13" s="32">
        <f>SUM(E13:P13)</f>
        <v/>
      </c>
      <c r="R13" s="26">
        <f>Q13*D13</f>
        <v/>
      </c>
      <c r="S13" s="22">
        <f>IF(AND(Tasks!$A13&lt;&gt;"",Tasks!Z13=1,Tasks!L13&lt;&gt;"No"),1,0)</f>
        <v/>
      </c>
      <c r="T13" s="7">
        <f>IF(S13=0,"",IF(X13=1,Tasks!S13,MAX(Tasks!S13,AsOf)))</f>
        <v/>
      </c>
      <c r="U13" s="22">
        <f>IF(OR(S13=0,X13=1),0,IF(Tasks!F13="Months",Tasks!E13,IF(Tasks!F13="Years",12*Tasks!E13,0)))</f>
        <v/>
      </c>
      <c r="V13" s="22">
        <f>IF(OR(S13=0,X13=1),0,IF(Tasks!F13="Days",Tasks!E13,IF(Tasks!F13="Weeks",7*Tasks!E13,0)))</f>
        <v/>
      </c>
      <c r="W13" s="22">
        <f>IF(S13=0,"",(YEAR(T13)-YEAR(PlanStart))*12+MONTH(T13)-MONTH(PlanStart))</f>
        <v/>
      </c>
      <c r="X13" s="22">
        <f>IF(Tasks!D13="Seasonal",1,0)</f>
        <v/>
      </c>
    </row>
    <row r="14">
      <c r="A14" s="11">
        <f>IF(Tasks!$A14="","",Tasks!$A14)</f>
        <v/>
      </c>
      <c r="B14" s="11">
        <f>IF(Tasks!$A14="","",Tasks!B14&amp;"")</f>
        <v/>
      </c>
      <c r="C14" s="31">
        <f>IF(Tasks!$A14="","",IF(S14=0,Tasks!U14,Tasks!S14))</f>
        <v/>
      </c>
      <c r="D14" s="26">
        <f>IF(Tasks!$A14="",0,N(Tasks!R14))</f>
        <v/>
      </c>
      <c r="E14" s="32">
        <f>IF($S14=0,0,IF($X14=1,IF(OR(AND(OR(MONTH(E$5)=Tasks!$X14,MONTH(E$5)=Tasks!$Y14),E$5&gt;=DATE(YEAR($T14),MONTH($T14),1)),AND(0=0,T14&lt;PlanStart)),1,0),IF($U14&gt;0,IF(AND(0&gt;=$W14,MOD(0-$W14,$U14)=0),1,0),IF(EOMONTH(E$5,0)&lt;$T14,0,MAX(0,INT((EOMONTH(E$5,0)-$T14)/$V14)-IF(E$5&gt;$T14,-INT(-(E$5-$T14)/$V14),0)+1)))))</f>
        <v/>
      </c>
      <c r="F14" s="32">
        <f>IF($S14=0,0,IF($X14=1,IF(OR(AND(OR(MONTH(F$5)=Tasks!$X14,MONTH(F$5)=Tasks!$Y14),F$5&gt;=DATE(YEAR($T14),MONTH($T14),1))),1,0),IF($U14&gt;0,IF(AND(1&gt;=$W14,MOD(1-$W14,$U14)=0),1,0),IF(EOMONTH(F$5,0)&lt;$T14,0,MAX(0,INT((EOMONTH(F$5,0)-$T14)/$V14)-IF(F$5&gt;$T14,-INT(-(F$5-$T14)/$V14),0)+1)))))</f>
        <v/>
      </c>
      <c r="G14" s="32">
        <f>IF($S14=0,0,IF($X14=1,IF(OR(AND(OR(MONTH(G$5)=Tasks!$X14,MONTH(G$5)=Tasks!$Y14),G$5&gt;=DATE(YEAR($T14),MONTH($T14),1))),1,0),IF($U14&gt;0,IF(AND(2&gt;=$W14,MOD(2-$W14,$U14)=0),1,0),IF(EOMONTH(G$5,0)&lt;$T14,0,MAX(0,INT((EOMONTH(G$5,0)-$T14)/$V14)-IF(G$5&gt;$T14,-INT(-(G$5-$T14)/$V14),0)+1)))))</f>
        <v/>
      </c>
      <c r="H14" s="32">
        <f>IF($S14=0,0,IF($X14=1,IF(OR(AND(OR(MONTH(H$5)=Tasks!$X14,MONTH(H$5)=Tasks!$Y14),H$5&gt;=DATE(YEAR($T14),MONTH($T14),1))),1,0),IF($U14&gt;0,IF(AND(3&gt;=$W14,MOD(3-$W14,$U14)=0),1,0),IF(EOMONTH(H$5,0)&lt;$T14,0,MAX(0,INT((EOMONTH(H$5,0)-$T14)/$V14)-IF(H$5&gt;$T14,-INT(-(H$5-$T14)/$V14),0)+1)))))</f>
        <v/>
      </c>
      <c r="I14" s="32">
        <f>IF($S14=0,0,IF($X14=1,IF(OR(AND(OR(MONTH(I$5)=Tasks!$X14,MONTH(I$5)=Tasks!$Y14),I$5&gt;=DATE(YEAR($T14),MONTH($T14),1))),1,0),IF($U14&gt;0,IF(AND(4&gt;=$W14,MOD(4-$W14,$U14)=0),1,0),IF(EOMONTH(I$5,0)&lt;$T14,0,MAX(0,INT((EOMONTH(I$5,0)-$T14)/$V14)-IF(I$5&gt;$T14,-INT(-(I$5-$T14)/$V14),0)+1)))))</f>
        <v/>
      </c>
      <c r="J14" s="32">
        <f>IF($S14=0,0,IF($X14=1,IF(OR(AND(OR(MONTH(J$5)=Tasks!$X14,MONTH(J$5)=Tasks!$Y14),J$5&gt;=DATE(YEAR($T14),MONTH($T14),1))),1,0),IF($U14&gt;0,IF(AND(5&gt;=$W14,MOD(5-$W14,$U14)=0),1,0),IF(EOMONTH(J$5,0)&lt;$T14,0,MAX(0,INT((EOMONTH(J$5,0)-$T14)/$V14)-IF(J$5&gt;$T14,-INT(-(J$5-$T14)/$V14),0)+1)))))</f>
        <v/>
      </c>
      <c r="K14" s="32">
        <f>IF($S14=0,0,IF($X14=1,IF(OR(AND(OR(MONTH(K$5)=Tasks!$X14,MONTH(K$5)=Tasks!$Y14),K$5&gt;=DATE(YEAR($T14),MONTH($T14),1))),1,0),IF($U14&gt;0,IF(AND(6&gt;=$W14,MOD(6-$W14,$U14)=0),1,0),IF(EOMONTH(K$5,0)&lt;$T14,0,MAX(0,INT((EOMONTH(K$5,0)-$T14)/$V14)-IF(K$5&gt;$T14,-INT(-(K$5-$T14)/$V14),0)+1)))))</f>
        <v/>
      </c>
      <c r="L14" s="32">
        <f>IF($S14=0,0,IF($X14=1,IF(OR(AND(OR(MONTH(L$5)=Tasks!$X14,MONTH(L$5)=Tasks!$Y14),L$5&gt;=DATE(YEAR($T14),MONTH($T14),1))),1,0),IF($U14&gt;0,IF(AND(7&gt;=$W14,MOD(7-$W14,$U14)=0),1,0),IF(EOMONTH(L$5,0)&lt;$T14,0,MAX(0,INT((EOMONTH(L$5,0)-$T14)/$V14)-IF(L$5&gt;$T14,-INT(-(L$5-$T14)/$V14),0)+1)))))</f>
        <v/>
      </c>
      <c r="M14" s="32">
        <f>IF($S14=0,0,IF($X14=1,IF(OR(AND(OR(MONTH(M$5)=Tasks!$X14,MONTH(M$5)=Tasks!$Y14),M$5&gt;=DATE(YEAR($T14),MONTH($T14),1))),1,0),IF($U14&gt;0,IF(AND(8&gt;=$W14,MOD(8-$W14,$U14)=0),1,0),IF(EOMONTH(M$5,0)&lt;$T14,0,MAX(0,INT((EOMONTH(M$5,0)-$T14)/$V14)-IF(M$5&gt;$T14,-INT(-(M$5-$T14)/$V14),0)+1)))))</f>
        <v/>
      </c>
      <c r="N14" s="32">
        <f>IF($S14=0,0,IF($X14=1,IF(OR(AND(OR(MONTH(N$5)=Tasks!$X14,MONTH(N$5)=Tasks!$Y14),N$5&gt;=DATE(YEAR($T14),MONTH($T14),1))),1,0),IF($U14&gt;0,IF(AND(9&gt;=$W14,MOD(9-$W14,$U14)=0),1,0),IF(EOMONTH(N$5,0)&lt;$T14,0,MAX(0,INT((EOMONTH(N$5,0)-$T14)/$V14)-IF(N$5&gt;$T14,-INT(-(N$5-$T14)/$V14),0)+1)))))</f>
        <v/>
      </c>
      <c r="O14" s="32">
        <f>IF($S14=0,0,IF($X14=1,IF(OR(AND(OR(MONTH(O$5)=Tasks!$X14,MONTH(O$5)=Tasks!$Y14),O$5&gt;=DATE(YEAR($T14),MONTH($T14),1))),1,0),IF($U14&gt;0,IF(AND(10&gt;=$W14,MOD(10-$W14,$U14)=0),1,0),IF(EOMONTH(O$5,0)&lt;$T14,0,MAX(0,INT((EOMONTH(O$5,0)-$T14)/$V14)-IF(O$5&gt;$T14,-INT(-(O$5-$T14)/$V14),0)+1)))))</f>
        <v/>
      </c>
      <c r="P14" s="32">
        <f>IF($S14=0,0,IF($X14=1,IF(OR(AND(OR(MONTH(P$5)=Tasks!$X14,MONTH(P$5)=Tasks!$Y14),P$5&gt;=DATE(YEAR($T14),MONTH($T14),1))),1,0),IF($U14&gt;0,IF(AND(11&gt;=$W14,MOD(11-$W14,$U14)=0),1,0),IF(EOMONTH(P$5,0)&lt;$T14,0,MAX(0,INT((EOMONTH(P$5,0)-$T14)/$V14)-IF(P$5&gt;$T14,-INT(-(P$5-$T14)/$V14),0)+1)))))</f>
        <v/>
      </c>
      <c r="Q14" s="32">
        <f>SUM(E14:P14)</f>
        <v/>
      </c>
      <c r="R14" s="26">
        <f>Q14*D14</f>
        <v/>
      </c>
      <c r="S14" s="22">
        <f>IF(AND(Tasks!$A14&lt;&gt;"",Tasks!Z14=1,Tasks!L14&lt;&gt;"No"),1,0)</f>
        <v/>
      </c>
      <c r="T14" s="7">
        <f>IF(S14=0,"",IF(X14=1,Tasks!S14,MAX(Tasks!S14,AsOf)))</f>
        <v/>
      </c>
      <c r="U14" s="22">
        <f>IF(OR(S14=0,X14=1),0,IF(Tasks!F14="Months",Tasks!E14,IF(Tasks!F14="Years",12*Tasks!E14,0)))</f>
        <v/>
      </c>
      <c r="V14" s="22">
        <f>IF(OR(S14=0,X14=1),0,IF(Tasks!F14="Days",Tasks!E14,IF(Tasks!F14="Weeks",7*Tasks!E14,0)))</f>
        <v/>
      </c>
      <c r="W14" s="22">
        <f>IF(S14=0,"",(YEAR(T14)-YEAR(PlanStart))*12+MONTH(T14)-MONTH(PlanStart))</f>
        <v/>
      </c>
      <c r="X14" s="22">
        <f>IF(Tasks!D14="Seasonal",1,0)</f>
        <v/>
      </c>
    </row>
    <row r="15">
      <c r="A15" s="11">
        <f>IF(Tasks!$A15="","",Tasks!$A15)</f>
        <v/>
      </c>
      <c r="B15" s="11">
        <f>IF(Tasks!$A15="","",Tasks!B15&amp;"")</f>
        <v/>
      </c>
      <c r="C15" s="31">
        <f>IF(Tasks!$A15="","",IF(S15=0,Tasks!U15,Tasks!S15))</f>
        <v/>
      </c>
      <c r="D15" s="26">
        <f>IF(Tasks!$A15="",0,N(Tasks!R15))</f>
        <v/>
      </c>
      <c r="E15" s="32">
        <f>IF($S15=0,0,IF($X15=1,IF(OR(AND(OR(MONTH(E$5)=Tasks!$X15,MONTH(E$5)=Tasks!$Y15),E$5&gt;=DATE(YEAR($T15),MONTH($T15),1)),AND(0=0,T15&lt;PlanStart)),1,0),IF($U15&gt;0,IF(AND(0&gt;=$W15,MOD(0-$W15,$U15)=0),1,0),IF(EOMONTH(E$5,0)&lt;$T15,0,MAX(0,INT((EOMONTH(E$5,0)-$T15)/$V15)-IF(E$5&gt;$T15,-INT(-(E$5-$T15)/$V15),0)+1)))))</f>
        <v/>
      </c>
      <c r="F15" s="32">
        <f>IF($S15=0,0,IF($X15=1,IF(OR(AND(OR(MONTH(F$5)=Tasks!$X15,MONTH(F$5)=Tasks!$Y15),F$5&gt;=DATE(YEAR($T15),MONTH($T15),1))),1,0),IF($U15&gt;0,IF(AND(1&gt;=$W15,MOD(1-$W15,$U15)=0),1,0),IF(EOMONTH(F$5,0)&lt;$T15,0,MAX(0,INT((EOMONTH(F$5,0)-$T15)/$V15)-IF(F$5&gt;$T15,-INT(-(F$5-$T15)/$V15),0)+1)))))</f>
        <v/>
      </c>
      <c r="G15" s="32">
        <f>IF($S15=0,0,IF($X15=1,IF(OR(AND(OR(MONTH(G$5)=Tasks!$X15,MONTH(G$5)=Tasks!$Y15),G$5&gt;=DATE(YEAR($T15),MONTH($T15),1))),1,0),IF($U15&gt;0,IF(AND(2&gt;=$W15,MOD(2-$W15,$U15)=0),1,0),IF(EOMONTH(G$5,0)&lt;$T15,0,MAX(0,INT((EOMONTH(G$5,0)-$T15)/$V15)-IF(G$5&gt;$T15,-INT(-(G$5-$T15)/$V15),0)+1)))))</f>
        <v/>
      </c>
      <c r="H15" s="32">
        <f>IF($S15=0,0,IF($X15=1,IF(OR(AND(OR(MONTH(H$5)=Tasks!$X15,MONTH(H$5)=Tasks!$Y15),H$5&gt;=DATE(YEAR($T15),MONTH($T15),1))),1,0),IF($U15&gt;0,IF(AND(3&gt;=$W15,MOD(3-$W15,$U15)=0),1,0),IF(EOMONTH(H$5,0)&lt;$T15,0,MAX(0,INT((EOMONTH(H$5,0)-$T15)/$V15)-IF(H$5&gt;$T15,-INT(-(H$5-$T15)/$V15),0)+1)))))</f>
        <v/>
      </c>
      <c r="I15" s="32">
        <f>IF($S15=0,0,IF($X15=1,IF(OR(AND(OR(MONTH(I$5)=Tasks!$X15,MONTH(I$5)=Tasks!$Y15),I$5&gt;=DATE(YEAR($T15),MONTH($T15),1))),1,0),IF($U15&gt;0,IF(AND(4&gt;=$W15,MOD(4-$W15,$U15)=0),1,0),IF(EOMONTH(I$5,0)&lt;$T15,0,MAX(0,INT((EOMONTH(I$5,0)-$T15)/$V15)-IF(I$5&gt;$T15,-INT(-(I$5-$T15)/$V15),0)+1)))))</f>
        <v/>
      </c>
      <c r="J15" s="32">
        <f>IF($S15=0,0,IF($X15=1,IF(OR(AND(OR(MONTH(J$5)=Tasks!$X15,MONTH(J$5)=Tasks!$Y15),J$5&gt;=DATE(YEAR($T15),MONTH($T15),1))),1,0),IF($U15&gt;0,IF(AND(5&gt;=$W15,MOD(5-$W15,$U15)=0),1,0),IF(EOMONTH(J$5,0)&lt;$T15,0,MAX(0,INT((EOMONTH(J$5,0)-$T15)/$V15)-IF(J$5&gt;$T15,-INT(-(J$5-$T15)/$V15),0)+1)))))</f>
        <v/>
      </c>
      <c r="K15" s="32">
        <f>IF($S15=0,0,IF($X15=1,IF(OR(AND(OR(MONTH(K$5)=Tasks!$X15,MONTH(K$5)=Tasks!$Y15),K$5&gt;=DATE(YEAR($T15),MONTH($T15),1))),1,0),IF($U15&gt;0,IF(AND(6&gt;=$W15,MOD(6-$W15,$U15)=0),1,0),IF(EOMONTH(K$5,0)&lt;$T15,0,MAX(0,INT((EOMONTH(K$5,0)-$T15)/$V15)-IF(K$5&gt;$T15,-INT(-(K$5-$T15)/$V15),0)+1)))))</f>
        <v/>
      </c>
      <c r="L15" s="32">
        <f>IF($S15=0,0,IF($X15=1,IF(OR(AND(OR(MONTH(L$5)=Tasks!$X15,MONTH(L$5)=Tasks!$Y15),L$5&gt;=DATE(YEAR($T15),MONTH($T15),1))),1,0),IF($U15&gt;0,IF(AND(7&gt;=$W15,MOD(7-$W15,$U15)=0),1,0),IF(EOMONTH(L$5,0)&lt;$T15,0,MAX(0,INT((EOMONTH(L$5,0)-$T15)/$V15)-IF(L$5&gt;$T15,-INT(-(L$5-$T15)/$V15),0)+1)))))</f>
        <v/>
      </c>
      <c r="M15" s="32">
        <f>IF($S15=0,0,IF($X15=1,IF(OR(AND(OR(MONTH(M$5)=Tasks!$X15,MONTH(M$5)=Tasks!$Y15),M$5&gt;=DATE(YEAR($T15),MONTH($T15),1))),1,0),IF($U15&gt;0,IF(AND(8&gt;=$W15,MOD(8-$W15,$U15)=0),1,0),IF(EOMONTH(M$5,0)&lt;$T15,0,MAX(0,INT((EOMONTH(M$5,0)-$T15)/$V15)-IF(M$5&gt;$T15,-INT(-(M$5-$T15)/$V15),0)+1)))))</f>
        <v/>
      </c>
      <c r="N15" s="32">
        <f>IF($S15=0,0,IF($X15=1,IF(OR(AND(OR(MONTH(N$5)=Tasks!$X15,MONTH(N$5)=Tasks!$Y15),N$5&gt;=DATE(YEAR($T15),MONTH($T15),1))),1,0),IF($U15&gt;0,IF(AND(9&gt;=$W15,MOD(9-$W15,$U15)=0),1,0),IF(EOMONTH(N$5,0)&lt;$T15,0,MAX(0,INT((EOMONTH(N$5,0)-$T15)/$V15)-IF(N$5&gt;$T15,-INT(-(N$5-$T15)/$V15),0)+1)))))</f>
        <v/>
      </c>
      <c r="O15" s="32">
        <f>IF($S15=0,0,IF($X15=1,IF(OR(AND(OR(MONTH(O$5)=Tasks!$X15,MONTH(O$5)=Tasks!$Y15),O$5&gt;=DATE(YEAR($T15),MONTH($T15),1))),1,0),IF($U15&gt;0,IF(AND(10&gt;=$W15,MOD(10-$W15,$U15)=0),1,0),IF(EOMONTH(O$5,0)&lt;$T15,0,MAX(0,INT((EOMONTH(O$5,0)-$T15)/$V15)-IF(O$5&gt;$T15,-INT(-(O$5-$T15)/$V15),0)+1)))))</f>
        <v/>
      </c>
      <c r="P15" s="32">
        <f>IF($S15=0,0,IF($X15=1,IF(OR(AND(OR(MONTH(P$5)=Tasks!$X15,MONTH(P$5)=Tasks!$Y15),P$5&gt;=DATE(YEAR($T15),MONTH($T15),1))),1,0),IF($U15&gt;0,IF(AND(11&gt;=$W15,MOD(11-$W15,$U15)=0),1,0),IF(EOMONTH(P$5,0)&lt;$T15,0,MAX(0,INT((EOMONTH(P$5,0)-$T15)/$V15)-IF(P$5&gt;$T15,-INT(-(P$5-$T15)/$V15),0)+1)))))</f>
        <v/>
      </c>
      <c r="Q15" s="32">
        <f>SUM(E15:P15)</f>
        <v/>
      </c>
      <c r="R15" s="26">
        <f>Q15*D15</f>
        <v/>
      </c>
      <c r="S15" s="22">
        <f>IF(AND(Tasks!$A15&lt;&gt;"",Tasks!Z15=1,Tasks!L15&lt;&gt;"No"),1,0)</f>
        <v/>
      </c>
      <c r="T15" s="7">
        <f>IF(S15=0,"",IF(X15=1,Tasks!S15,MAX(Tasks!S15,AsOf)))</f>
        <v/>
      </c>
      <c r="U15" s="22">
        <f>IF(OR(S15=0,X15=1),0,IF(Tasks!F15="Months",Tasks!E15,IF(Tasks!F15="Years",12*Tasks!E15,0)))</f>
        <v/>
      </c>
      <c r="V15" s="22">
        <f>IF(OR(S15=0,X15=1),0,IF(Tasks!F15="Days",Tasks!E15,IF(Tasks!F15="Weeks",7*Tasks!E15,0)))</f>
        <v/>
      </c>
      <c r="W15" s="22">
        <f>IF(S15=0,"",(YEAR(T15)-YEAR(PlanStart))*12+MONTH(T15)-MONTH(PlanStart))</f>
        <v/>
      </c>
      <c r="X15" s="22">
        <f>IF(Tasks!D15="Seasonal",1,0)</f>
        <v/>
      </c>
    </row>
    <row r="16">
      <c r="A16" s="11">
        <f>IF(Tasks!$A16="","",Tasks!$A16)</f>
        <v/>
      </c>
      <c r="B16" s="11">
        <f>IF(Tasks!$A16="","",Tasks!B16&amp;"")</f>
        <v/>
      </c>
      <c r="C16" s="31">
        <f>IF(Tasks!$A16="","",IF(S16=0,Tasks!U16,Tasks!S16))</f>
        <v/>
      </c>
      <c r="D16" s="26">
        <f>IF(Tasks!$A16="",0,N(Tasks!R16))</f>
        <v/>
      </c>
      <c r="E16" s="32">
        <f>IF($S16=0,0,IF($X16=1,IF(OR(AND(OR(MONTH(E$5)=Tasks!$X16,MONTH(E$5)=Tasks!$Y16),E$5&gt;=DATE(YEAR($T16),MONTH($T16),1)),AND(0=0,T16&lt;PlanStart)),1,0),IF($U16&gt;0,IF(AND(0&gt;=$W16,MOD(0-$W16,$U16)=0),1,0),IF(EOMONTH(E$5,0)&lt;$T16,0,MAX(0,INT((EOMONTH(E$5,0)-$T16)/$V16)-IF(E$5&gt;$T16,-INT(-(E$5-$T16)/$V16),0)+1)))))</f>
        <v/>
      </c>
      <c r="F16" s="32">
        <f>IF($S16=0,0,IF($X16=1,IF(OR(AND(OR(MONTH(F$5)=Tasks!$X16,MONTH(F$5)=Tasks!$Y16),F$5&gt;=DATE(YEAR($T16),MONTH($T16),1))),1,0),IF($U16&gt;0,IF(AND(1&gt;=$W16,MOD(1-$W16,$U16)=0),1,0),IF(EOMONTH(F$5,0)&lt;$T16,0,MAX(0,INT((EOMONTH(F$5,0)-$T16)/$V16)-IF(F$5&gt;$T16,-INT(-(F$5-$T16)/$V16),0)+1)))))</f>
        <v/>
      </c>
      <c r="G16" s="32">
        <f>IF($S16=0,0,IF($X16=1,IF(OR(AND(OR(MONTH(G$5)=Tasks!$X16,MONTH(G$5)=Tasks!$Y16),G$5&gt;=DATE(YEAR($T16),MONTH($T16),1))),1,0),IF($U16&gt;0,IF(AND(2&gt;=$W16,MOD(2-$W16,$U16)=0),1,0),IF(EOMONTH(G$5,0)&lt;$T16,0,MAX(0,INT((EOMONTH(G$5,0)-$T16)/$V16)-IF(G$5&gt;$T16,-INT(-(G$5-$T16)/$V16),0)+1)))))</f>
        <v/>
      </c>
      <c r="H16" s="32">
        <f>IF($S16=0,0,IF($X16=1,IF(OR(AND(OR(MONTH(H$5)=Tasks!$X16,MONTH(H$5)=Tasks!$Y16),H$5&gt;=DATE(YEAR($T16),MONTH($T16),1))),1,0),IF($U16&gt;0,IF(AND(3&gt;=$W16,MOD(3-$W16,$U16)=0),1,0),IF(EOMONTH(H$5,0)&lt;$T16,0,MAX(0,INT((EOMONTH(H$5,0)-$T16)/$V16)-IF(H$5&gt;$T16,-INT(-(H$5-$T16)/$V16),0)+1)))))</f>
        <v/>
      </c>
      <c r="I16" s="32">
        <f>IF($S16=0,0,IF($X16=1,IF(OR(AND(OR(MONTH(I$5)=Tasks!$X16,MONTH(I$5)=Tasks!$Y16),I$5&gt;=DATE(YEAR($T16),MONTH($T16),1))),1,0),IF($U16&gt;0,IF(AND(4&gt;=$W16,MOD(4-$W16,$U16)=0),1,0),IF(EOMONTH(I$5,0)&lt;$T16,0,MAX(0,INT((EOMONTH(I$5,0)-$T16)/$V16)-IF(I$5&gt;$T16,-INT(-(I$5-$T16)/$V16),0)+1)))))</f>
        <v/>
      </c>
      <c r="J16" s="32">
        <f>IF($S16=0,0,IF($X16=1,IF(OR(AND(OR(MONTH(J$5)=Tasks!$X16,MONTH(J$5)=Tasks!$Y16),J$5&gt;=DATE(YEAR($T16),MONTH($T16),1))),1,0),IF($U16&gt;0,IF(AND(5&gt;=$W16,MOD(5-$W16,$U16)=0),1,0),IF(EOMONTH(J$5,0)&lt;$T16,0,MAX(0,INT((EOMONTH(J$5,0)-$T16)/$V16)-IF(J$5&gt;$T16,-INT(-(J$5-$T16)/$V16),0)+1)))))</f>
        <v/>
      </c>
      <c r="K16" s="32">
        <f>IF($S16=0,0,IF($X16=1,IF(OR(AND(OR(MONTH(K$5)=Tasks!$X16,MONTH(K$5)=Tasks!$Y16),K$5&gt;=DATE(YEAR($T16),MONTH($T16),1))),1,0),IF($U16&gt;0,IF(AND(6&gt;=$W16,MOD(6-$W16,$U16)=0),1,0),IF(EOMONTH(K$5,0)&lt;$T16,0,MAX(0,INT((EOMONTH(K$5,0)-$T16)/$V16)-IF(K$5&gt;$T16,-INT(-(K$5-$T16)/$V16),0)+1)))))</f>
        <v/>
      </c>
      <c r="L16" s="32">
        <f>IF($S16=0,0,IF($X16=1,IF(OR(AND(OR(MONTH(L$5)=Tasks!$X16,MONTH(L$5)=Tasks!$Y16),L$5&gt;=DATE(YEAR($T16),MONTH($T16),1))),1,0),IF($U16&gt;0,IF(AND(7&gt;=$W16,MOD(7-$W16,$U16)=0),1,0),IF(EOMONTH(L$5,0)&lt;$T16,0,MAX(0,INT((EOMONTH(L$5,0)-$T16)/$V16)-IF(L$5&gt;$T16,-INT(-(L$5-$T16)/$V16),0)+1)))))</f>
        <v/>
      </c>
      <c r="M16" s="32">
        <f>IF($S16=0,0,IF($X16=1,IF(OR(AND(OR(MONTH(M$5)=Tasks!$X16,MONTH(M$5)=Tasks!$Y16),M$5&gt;=DATE(YEAR($T16),MONTH($T16),1))),1,0),IF($U16&gt;0,IF(AND(8&gt;=$W16,MOD(8-$W16,$U16)=0),1,0),IF(EOMONTH(M$5,0)&lt;$T16,0,MAX(0,INT((EOMONTH(M$5,0)-$T16)/$V16)-IF(M$5&gt;$T16,-INT(-(M$5-$T16)/$V16),0)+1)))))</f>
        <v/>
      </c>
      <c r="N16" s="32">
        <f>IF($S16=0,0,IF($X16=1,IF(OR(AND(OR(MONTH(N$5)=Tasks!$X16,MONTH(N$5)=Tasks!$Y16),N$5&gt;=DATE(YEAR($T16),MONTH($T16),1))),1,0),IF($U16&gt;0,IF(AND(9&gt;=$W16,MOD(9-$W16,$U16)=0),1,0),IF(EOMONTH(N$5,0)&lt;$T16,0,MAX(0,INT((EOMONTH(N$5,0)-$T16)/$V16)-IF(N$5&gt;$T16,-INT(-(N$5-$T16)/$V16),0)+1)))))</f>
        <v/>
      </c>
      <c r="O16" s="32">
        <f>IF($S16=0,0,IF($X16=1,IF(OR(AND(OR(MONTH(O$5)=Tasks!$X16,MONTH(O$5)=Tasks!$Y16),O$5&gt;=DATE(YEAR($T16),MONTH($T16),1))),1,0),IF($U16&gt;0,IF(AND(10&gt;=$W16,MOD(10-$W16,$U16)=0),1,0),IF(EOMONTH(O$5,0)&lt;$T16,0,MAX(0,INT((EOMONTH(O$5,0)-$T16)/$V16)-IF(O$5&gt;$T16,-INT(-(O$5-$T16)/$V16),0)+1)))))</f>
        <v/>
      </c>
      <c r="P16" s="32">
        <f>IF($S16=0,0,IF($X16=1,IF(OR(AND(OR(MONTH(P$5)=Tasks!$X16,MONTH(P$5)=Tasks!$Y16),P$5&gt;=DATE(YEAR($T16),MONTH($T16),1))),1,0),IF($U16&gt;0,IF(AND(11&gt;=$W16,MOD(11-$W16,$U16)=0),1,0),IF(EOMONTH(P$5,0)&lt;$T16,0,MAX(0,INT((EOMONTH(P$5,0)-$T16)/$V16)-IF(P$5&gt;$T16,-INT(-(P$5-$T16)/$V16),0)+1)))))</f>
        <v/>
      </c>
      <c r="Q16" s="32">
        <f>SUM(E16:P16)</f>
        <v/>
      </c>
      <c r="R16" s="26">
        <f>Q16*D16</f>
        <v/>
      </c>
      <c r="S16" s="22">
        <f>IF(AND(Tasks!$A16&lt;&gt;"",Tasks!Z16=1,Tasks!L16&lt;&gt;"No"),1,0)</f>
        <v/>
      </c>
      <c r="T16" s="7">
        <f>IF(S16=0,"",IF(X16=1,Tasks!S16,MAX(Tasks!S16,AsOf)))</f>
        <v/>
      </c>
      <c r="U16" s="22">
        <f>IF(OR(S16=0,X16=1),0,IF(Tasks!F16="Months",Tasks!E16,IF(Tasks!F16="Years",12*Tasks!E16,0)))</f>
        <v/>
      </c>
      <c r="V16" s="22">
        <f>IF(OR(S16=0,X16=1),0,IF(Tasks!F16="Days",Tasks!E16,IF(Tasks!F16="Weeks",7*Tasks!E16,0)))</f>
        <v/>
      </c>
      <c r="W16" s="22">
        <f>IF(S16=0,"",(YEAR(T16)-YEAR(PlanStart))*12+MONTH(T16)-MONTH(PlanStart))</f>
        <v/>
      </c>
      <c r="X16" s="22">
        <f>IF(Tasks!D16="Seasonal",1,0)</f>
        <v/>
      </c>
    </row>
    <row r="17">
      <c r="A17" s="11">
        <f>IF(Tasks!$A17="","",Tasks!$A17)</f>
        <v/>
      </c>
      <c r="B17" s="11">
        <f>IF(Tasks!$A17="","",Tasks!B17&amp;"")</f>
        <v/>
      </c>
      <c r="C17" s="31">
        <f>IF(Tasks!$A17="","",IF(S17=0,Tasks!U17,Tasks!S17))</f>
        <v/>
      </c>
      <c r="D17" s="26">
        <f>IF(Tasks!$A17="",0,N(Tasks!R17))</f>
        <v/>
      </c>
      <c r="E17" s="32">
        <f>IF($S17=0,0,IF($X17=1,IF(OR(AND(OR(MONTH(E$5)=Tasks!$X17,MONTH(E$5)=Tasks!$Y17),E$5&gt;=DATE(YEAR($T17),MONTH($T17),1)),AND(0=0,T17&lt;PlanStart)),1,0),IF($U17&gt;0,IF(AND(0&gt;=$W17,MOD(0-$W17,$U17)=0),1,0),IF(EOMONTH(E$5,0)&lt;$T17,0,MAX(0,INT((EOMONTH(E$5,0)-$T17)/$V17)-IF(E$5&gt;$T17,-INT(-(E$5-$T17)/$V17),0)+1)))))</f>
        <v/>
      </c>
      <c r="F17" s="32">
        <f>IF($S17=0,0,IF($X17=1,IF(OR(AND(OR(MONTH(F$5)=Tasks!$X17,MONTH(F$5)=Tasks!$Y17),F$5&gt;=DATE(YEAR($T17),MONTH($T17),1))),1,0),IF($U17&gt;0,IF(AND(1&gt;=$W17,MOD(1-$W17,$U17)=0),1,0),IF(EOMONTH(F$5,0)&lt;$T17,0,MAX(0,INT((EOMONTH(F$5,0)-$T17)/$V17)-IF(F$5&gt;$T17,-INT(-(F$5-$T17)/$V17),0)+1)))))</f>
        <v/>
      </c>
      <c r="G17" s="32">
        <f>IF($S17=0,0,IF($X17=1,IF(OR(AND(OR(MONTH(G$5)=Tasks!$X17,MONTH(G$5)=Tasks!$Y17),G$5&gt;=DATE(YEAR($T17),MONTH($T17),1))),1,0),IF($U17&gt;0,IF(AND(2&gt;=$W17,MOD(2-$W17,$U17)=0),1,0),IF(EOMONTH(G$5,0)&lt;$T17,0,MAX(0,INT((EOMONTH(G$5,0)-$T17)/$V17)-IF(G$5&gt;$T17,-INT(-(G$5-$T17)/$V17),0)+1)))))</f>
        <v/>
      </c>
      <c r="H17" s="32">
        <f>IF($S17=0,0,IF($X17=1,IF(OR(AND(OR(MONTH(H$5)=Tasks!$X17,MONTH(H$5)=Tasks!$Y17),H$5&gt;=DATE(YEAR($T17),MONTH($T17),1))),1,0),IF($U17&gt;0,IF(AND(3&gt;=$W17,MOD(3-$W17,$U17)=0),1,0),IF(EOMONTH(H$5,0)&lt;$T17,0,MAX(0,INT((EOMONTH(H$5,0)-$T17)/$V17)-IF(H$5&gt;$T17,-INT(-(H$5-$T17)/$V17),0)+1)))))</f>
        <v/>
      </c>
      <c r="I17" s="32">
        <f>IF($S17=0,0,IF($X17=1,IF(OR(AND(OR(MONTH(I$5)=Tasks!$X17,MONTH(I$5)=Tasks!$Y17),I$5&gt;=DATE(YEAR($T17),MONTH($T17),1))),1,0),IF($U17&gt;0,IF(AND(4&gt;=$W17,MOD(4-$W17,$U17)=0),1,0),IF(EOMONTH(I$5,0)&lt;$T17,0,MAX(0,INT((EOMONTH(I$5,0)-$T17)/$V17)-IF(I$5&gt;$T17,-INT(-(I$5-$T17)/$V17),0)+1)))))</f>
        <v/>
      </c>
      <c r="J17" s="32">
        <f>IF($S17=0,0,IF($X17=1,IF(OR(AND(OR(MONTH(J$5)=Tasks!$X17,MONTH(J$5)=Tasks!$Y17),J$5&gt;=DATE(YEAR($T17),MONTH($T17),1))),1,0),IF($U17&gt;0,IF(AND(5&gt;=$W17,MOD(5-$W17,$U17)=0),1,0),IF(EOMONTH(J$5,0)&lt;$T17,0,MAX(0,INT((EOMONTH(J$5,0)-$T17)/$V17)-IF(J$5&gt;$T17,-INT(-(J$5-$T17)/$V17),0)+1)))))</f>
        <v/>
      </c>
      <c r="K17" s="32">
        <f>IF($S17=0,0,IF($X17=1,IF(OR(AND(OR(MONTH(K$5)=Tasks!$X17,MONTH(K$5)=Tasks!$Y17),K$5&gt;=DATE(YEAR($T17),MONTH($T17),1))),1,0),IF($U17&gt;0,IF(AND(6&gt;=$W17,MOD(6-$W17,$U17)=0),1,0),IF(EOMONTH(K$5,0)&lt;$T17,0,MAX(0,INT((EOMONTH(K$5,0)-$T17)/$V17)-IF(K$5&gt;$T17,-INT(-(K$5-$T17)/$V17),0)+1)))))</f>
        <v/>
      </c>
      <c r="L17" s="32">
        <f>IF($S17=0,0,IF($X17=1,IF(OR(AND(OR(MONTH(L$5)=Tasks!$X17,MONTH(L$5)=Tasks!$Y17),L$5&gt;=DATE(YEAR($T17),MONTH($T17),1))),1,0),IF($U17&gt;0,IF(AND(7&gt;=$W17,MOD(7-$W17,$U17)=0),1,0),IF(EOMONTH(L$5,0)&lt;$T17,0,MAX(0,INT((EOMONTH(L$5,0)-$T17)/$V17)-IF(L$5&gt;$T17,-INT(-(L$5-$T17)/$V17),0)+1)))))</f>
        <v/>
      </c>
      <c r="M17" s="32">
        <f>IF($S17=0,0,IF($X17=1,IF(OR(AND(OR(MONTH(M$5)=Tasks!$X17,MONTH(M$5)=Tasks!$Y17),M$5&gt;=DATE(YEAR($T17),MONTH($T17),1))),1,0),IF($U17&gt;0,IF(AND(8&gt;=$W17,MOD(8-$W17,$U17)=0),1,0),IF(EOMONTH(M$5,0)&lt;$T17,0,MAX(0,INT((EOMONTH(M$5,0)-$T17)/$V17)-IF(M$5&gt;$T17,-INT(-(M$5-$T17)/$V17),0)+1)))))</f>
        <v/>
      </c>
      <c r="N17" s="32">
        <f>IF($S17=0,0,IF($X17=1,IF(OR(AND(OR(MONTH(N$5)=Tasks!$X17,MONTH(N$5)=Tasks!$Y17),N$5&gt;=DATE(YEAR($T17),MONTH($T17),1))),1,0),IF($U17&gt;0,IF(AND(9&gt;=$W17,MOD(9-$W17,$U17)=0),1,0),IF(EOMONTH(N$5,0)&lt;$T17,0,MAX(0,INT((EOMONTH(N$5,0)-$T17)/$V17)-IF(N$5&gt;$T17,-INT(-(N$5-$T17)/$V17),0)+1)))))</f>
        <v/>
      </c>
      <c r="O17" s="32">
        <f>IF($S17=0,0,IF($X17=1,IF(OR(AND(OR(MONTH(O$5)=Tasks!$X17,MONTH(O$5)=Tasks!$Y17),O$5&gt;=DATE(YEAR($T17),MONTH($T17),1))),1,0),IF($U17&gt;0,IF(AND(10&gt;=$W17,MOD(10-$W17,$U17)=0),1,0),IF(EOMONTH(O$5,0)&lt;$T17,0,MAX(0,INT((EOMONTH(O$5,0)-$T17)/$V17)-IF(O$5&gt;$T17,-INT(-(O$5-$T17)/$V17),0)+1)))))</f>
        <v/>
      </c>
      <c r="P17" s="32">
        <f>IF($S17=0,0,IF($X17=1,IF(OR(AND(OR(MONTH(P$5)=Tasks!$X17,MONTH(P$5)=Tasks!$Y17),P$5&gt;=DATE(YEAR($T17),MONTH($T17),1))),1,0),IF($U17&gt;0,IF(AND(11&gt;=$W17,MOD(11-$W17,$U17)=0),1,0),IF(EOMONTH(P$5,0)&lt;$T17,0,MAX(0,INT((EOMONTH(P$5,0)-$T17)/$V17)-IF(P$5&gt;$T17,-INT(-(P$5-$T17)/$V17),0)+1)))))</f>
        <v/>
      </c>
      <c r="Q17" s="32">
        <f>SUM(E17:P17)</f>
        <v/>
      </c>
      <c r="R17" s="26">
        <f>Q17*D17</f>
        <v/>
      </c>
      <c r="S17" s="22">
        <f>IF(AND(Tasks!$A17&lt;&gt;"",Tasks!Z17=1,Tasks!L17&lt;&gt;"No"),1,0)</f>
        <v/>
      </c>
      <c r="T17" s="7">
        <f>IF(S17=0,"",IF(X17=1,Tasks!S17,MAX(Tasks!S17,AsOf)))</f>
        <v/>
      </c>
      <c r="U17" s="22">
        <f>IF(OR(S17=0,X17=1),0,IF(Tasks!F17="Months",Tasks!E17,IF(Tasks!F17="Years",12*Tasks!E17,0)))</f>
        <v/>
      </c>
      <c r="V17" s="22">
        <f>IF(OR(S17=0,X17=1),0,IF(Tasks!F17="Days",Tasks!E17,IF(Tasks!F17="Weeks",7*Tasks!E17,0)))</f>
        <v/>
      </c>
      <c r="W17" s="22">
        <f>IF(S17=0,"",(YEAR(T17)-YEAR(PlanStart))*12+MONTH(T17)-MONTH(PlanStart))</f>
        <v/>
      </c>
      <c r="X17" s="22">
        <f>IF(Tasks!D17="Seasonal",1,0)</f>
        <v/>
      </c>
    </row>
    <row r="18">
      <c r="A18" s="11">
        <f>IF(Tasks!$A18="","",Tasks!$A18)</f>
        <v/>
      </c>
      <c r="B18" s="11">
        <f>IF(Tasks!$A18="","",Tasks!B18&amp;"")</f>
        <v/>
      </c>
      <c r="C18" s="31">
        <f>IF(Tasks!$A18="","",IF(S18=0,Tasks!U18,Tasks!S18))</f>
        <v/>
      </c>
      <c r="D18" s="26">
        <f>IF(Tasks!$A18="",0,N(Tasks!R18))</f>
        <v/>
      </c>
      <c r="E18" s="32">
        <f>IF($S18=0,0,IF($X18=1,IF(OR(AND(OR(MONTH(E$5)=Tasks!$X18,MONTH(E$5)=Tasks!$Y18),E$5&gt;=DATE(YEAR($T18),MONTH($T18),1)),AND(0=0,T18&lt;PlanStart)),1,0),IF($U18&gt;0,IF(AND(0&gt;=$W18,MOD(0-$W18,$U18)=0),1,0),IF(EOMONTH(E$5,0)&lt;$T18,0,MAX(0,INT((EOMONTH(E$5,0)-$T18)/$V18)-IF(E$5&gt;$T18,-INT(-(E$5-$T18)/$V18),0)+1)))))</f>
        <v/>
      </c>
      <c r="F18" s="32">
        <f>IF($S18=0,0,IF($X18=1,IF(OR(AND(OR(MONTH(F$5)=Tasks!$X18,MONTH(F$5)=Tasks!$Y18),F$5&gt;=DATE(YEAR($T18),MONTH($T18),1))),1,0),IF($U18&gt;0,IF(AND(1&gt;=$W18,MOD(1-$W18,$U18)=0),1,0),IF(EOMONTH(F$5,0)&lt;$T18,0,MAX(0,INT((EOMONTH(F$5,0)-$T18)/$V18)-IF(F$5&gt;$T18,-INT(-(F$5-$T18)/$V18),0)+1)))))</f>
        <v/>
      </c>
      <c r="G18" s="32">
        <f>IF($S18=0,0,IF($X18=1,IF(OR(AND(OR(MONTH(G$5)=Tasks!$X18,MONTH(G$5)=Tasks!$Y18),G$5&gt;=DATE(YEAR($T18),MONTH($T18),1))),1,0),IF($U18&gt;0,IF(AND(2&gt;=$W18,MOD(2-$W18,$U18)=0),1,0),IF(EOMONTH(G$5,0)&lt;$T18,0,MAX(0,INT((EOMONTH(G$5,0)-$T18)/$V18)-IF(G$5&gt;$T18,-INT(-(G$5-$T18)/$V18),0)+1)))))</f>
        <v/>
      </c>
      <c r="H18" s="32">
        <f>IF($S18=0,0,IF($X18=1,IF(OR(AND(OR(MONTH(H$5)=Tasks!$X18,MONTH(H$5)=Tasks!$Y18),H$5&gt;=DATE(YEAR($T18),MONTH($T18),1))),1,0),IF($U18&gt;0,IF(AND(3&gt;=$W18,MOD(3-$W18,$U18)=0),1,0),IF(EOMONTH(H$5,0)&lt;$T18,0,MAX(0,INT((EOMONTH(H$5,0)-$T18)/$V18)-IF(H$5&gt;$T18,-INT(-(H$5-$T18)/$V18),0)+1)))))</f>
        <v/>
      </c>
      <c r="I18" s="32">
        <f>IF($S18=0,0,IF($X18=1,IF(OR(AND(OR(MONTH(I$5)=Tasks!$X18,MONTH(I$5)=Tasks!$Y18),I$5&gt;=DATE(YEAR($T18),MONTH($T18),1))),1,0),IF($U18&gt;0,IF(AND(4&gt;=$W18,MOD(4-$W18,$U18)=0),1,0),IF(EOMONTH(I$5,0)&lt;$T18,0,MAX(0,INT((EOMONTH(I$5,0)-$T18)/$V18)-IF(I$5&gt;$T18,-INT(-(I$5-$T18)/$V18),0)+1)))))</f>
        <v/>
      </c>
      <c r="J18" s="32">
        <f>IF($S18=0,0,IF($X18=1,IF(OR(AND(OR(MONTH(J$5)=Tasks!$X18,MONTH(J$5)=Tasks!$Y18),J$5&gt;=DATE(YEAR($T18),MONTH($T18),1))),1,0),IF($U18&gt;0,IF(AND(5&gt;=$W18,MOD(5-$W18,$U18)=0),1,0),IF(EOMONTH(J$5,0)&lt;$T18,0,MAX(0,INT((EOMONTH(J$5,0)-$T18)/$V18)-IF(J$5&gt;$T18,-INT(-(J$5-$T18)/$V18),0)+1)))))</f>
        <v/>
      </c>
      <c r="K18" s="32">
        <f>IF($S18=0,0,IF($X18=1,IF(OR(AND(OR(MONTH(K$5)=Tasks!$X18,MONTH(K$5)=Tasks!$Y18),K$5&gt;=DATE(YEAR($T18),MONTH($T18),1))),1,0),IF($U18&gt;0,IF(AND(6&gt;=$W18,MOD(6-$W18,$U18)=0),1,0),IF(EOMONTH(K$5,0)&lt;$T18,0,MAX(0,INT((EOMONTH(K$5,0)-$T18)/$V18)-IF(K$5&gt;$T18,-INT(-(K$5-$T18)/$V18),0)+1)))))</f>
        <v/>
      </c>
      <c r="L18" s="32">
        <f>IF($S18=0,0,IF($X18=1,IF(OR(AND(OR(MONTH(L$5)=Tasks!$X18,MONTH(L$5)=Tasks!$Y18),L$5&gt;=DATE(YEAR($T18),MONTH($T18),1))),1,0),IF($U18&gt;0,IF(AND(7&gt;=$W18,MOD(7-$W18,$U18)=0),1,0),IF(EOMONTH(L$5,0)&lt;$T18,0,MAX(0,INT((EOMONTH(L$5,0)-$T18)/$V18)-IF(L$5&gt;$T18,-INT(-(L$5-$T18)/$V18),0)+1)))))</f>
        <v/>
      </c>
      <c r="M18" s="32">
        <f>IF($S18=0,0,IF($X18=1,IF(OR(AND(OR(MONTH(M$5)=Tasks!$X18,MONTH(M$5)=Tasks!$Y18),M$5&gt;=DATE(YEAR($T18),MONTH($T18),1))),1,0),IF($U18&gt;0,IF(AND(8&gt;=$W18,MOD(8-$W18,$U18)=0),1,0),IF(EOMONTH(M$5,0)&lt;$T18,0,MAX(0,INT((EOMONTH(M$5,0)-$T18)/$V18)-IF(M$5&gt;$T18,-INT(-(M$5-$T18)/$V18),0)+1)))))</f>
        <v/>
      </c>
      <c r="N18" s="32">
        <f>IF($S18=0,0,IF($X18=1,IF(OR(AND(OR(MONTH(N$5)=Tasks!$X18,MONTH(N$5)=Tasks!$Y18),N$5&gt;=DATE(YEAR($T18),MONTH($T18),1))),1,0),IF($U18&gt;0,IF(AND(9&gt;=$W18,MOD(9-$W18,$U18)=0),1,0),IF(EOMONTH(N$5,0)&lt;$T18,0,MAX(0,INT((EOMONTH(N$5,0)-$T18)/$V18)-IF(N$5&gt;$T18,-INT(-(N$5-$T18)/$V18),0)+1)))))</f>
        <v/>
      </c>
      <c r="O18" s="32">
        <f>IF($S18=0,0,IF($X18=1,IF(OR(AND(OR(MONTH(O$5)=Tasks!$X18,MONTH(O$5)=Tasks!$Y18),O$5&gt;=DATE(YEAR($T18),MONTH($T18),1))),1,0),IF($U18&gt;0,IF(AND(10&gt;=$W18,MOD(10-$W18,$U18)=0),1,0),IF(EOMONTH(O$5,0)&lt;$T18,0,MAX(0,INT((EOMONTH(O$5,0)-$T18)/$V18)-IF(O$5&gt;$T18,-INT(-(O$5-$T18)/$V18),0)+1)))))</f>
        <v/>
      </c>
      <c r="P18" s="32">
        <f>IF($S18=0,0,IF($X18=1,IF(OR(AND(OR(MONTH(P$5)=Tasks!$X18,MONTH(P$5)=Tasks!$Y18),P$5&gt;=DATE(YEAR($T18),MONTH($T18),1))),1,0),IF($U18&gt;0,IF(AND(11&gt;=$W18,MOD(11-$W18,$U18)=0),1,0),IF(EOMONTH(P$5,0)&lt;$T18,0,MAX(0,INT((EOMONTH(P$5,0)-$T18)/$V18)-IF(P$5&gt;$T18,-INT(-(P$5-$T18)/$V18),0)+1)))))</f>
        <v/>
      </c>
      <c r="Q18" s="32">
        <f>SUM(E18:P18)</f>
        <v/>
      </c>
      <c r="R18" s="26">
        <f>Q18*D18</f>
        <v/>
      </c>
      <c r="S18" s="22">
        <f>IF(AND(Tasks!$A18&lt;&gt;"",Tasks!Z18=1,Tasks!L18&lt;&gt;"No"),1,0)</f>
        <v/>
      </c>
      <c r="T18" s="7">
        <f>IF(S18=0,"",IF(X18=1,Tasks!S18,MAX(Tasks!S18,AsOf)))</f>
        <v/>
      </c>
      <c r="U18" s="22">
        <f>IF(OR(S18=0,X18=1),0,IF(Tasks!F18="Months",Tasks!E18,IF(Tasks!F18="Years",12*Tasks!E18,0)))</f>
        <v/>
      </c>
      <c r="V18" s="22">
        <f>IF(OR(S18=0,X18=1),0,IF(Tasks!F18="Days",Tasks!E18,IF(Tasks!F18="Weeks",7*Tasks!E18,0)))</f>
        <v/>
      </c>
      <c r="W18" s="22">
        <f>IF(S18=0,"",(YEAR(T18)-YEAR(PlanStart))*12+MONTH(T18)-MONTH(PlanStart))</f>
        <v/>
      </c>
      <c r="X18" s="22">
        <f>IF(Tasks!D18="Seasonal",1,0)</f>
        <v/>
      </c>
    </row>
    <row r="19">
      <c r="A19" s="11">
        <f>IF(Tasks!$A19="","",Tasks!$A19)</f>
        <v/>
      </c>
      <c r="B19" s="11">
        <f>IF(Tasks!$A19="","",Tasks!B19&amp;"")</f>
        <v/>
      </c>
      <c r="C19" s="31">
        <f>IF(Tasks!$A19="","",IF(S19=0,Tasks!U19,Tasks!S19))</f>
        <v/>
      </c>
      <c r="D19" s="26">
        <f>IF(Tasks!$A19="",0,N(Tasks!R19))</f>
        <v/>
      </c>
      <c r="E19" s="32">
        <f>IF($S19=0,0,IF($X19=1,IF(OR(AND(OR(MONTH(E$5)=Tasks!$X19,MONTH(E$5)=Tasks!$Y19),E$5&gt;=DATE(YEAR($T19),MONTH($T19),1)),AND(0=0,T19&lt;PlanStart)),1,0),IF($U19&gt;0,IF(AND(0&gt;=$W19,MOD(0-$W19,$U19)=0),1,0),IF(EOMONTH(E$5,0)&lt;$T19,0,MAX(0,INT((EOMONTH(E$5,0)-$T19)/$V19)-IF(E$5&gt;$T19,-INT(-(E$5-$T19)/$V19),0)+1)))))</f>
        <v/>
      </c>
      <c r="F19" s="32">
        <f>IF($S19=0,0,IF($X19=1,IF(OR(AND(OR(MONTH(F$5)=Tasks!$X19,MONTH(F$5)=Tasks!$Y19),F$5&gt;=DATE(YEAR($T19),MONTH($T19),1))),1,0),IF($U19&gt;0,IF(AND(1&gt;=$W19,MOD(1-$W19,$U19)=0),1,0),IF(EOMONTH(F$5,0)&lt;$T19,0,MAX(0,INT((EOMONTH(F$5,0)-$T19)/$V19)-IF(F$5&gt;$T19,-INT(-(F$5-$T19)/$V19),0)+1)))))</f>
        <v/>
      </c>
      <c r="G19" s="32">
        <f>IF($S19=0,0,IF($X19=1,IF(OR(AND(OR(MONTH(G$5)=Tasks!$X19,MONTH(G$5)=Tasks!$Y19),G$5&gt;=DATE(YEAR($T19),MONTH($T19),1))),1,0),IF($U19&gt;0,IF(AND(2&gt;=$W19,MOD(2-$W19,$U19)=0),1,0),IF(EOMONTH(G$5,0)&lt;$T19,0,MAX(0,INT((EOMONTH(G$5,0)-$T19)/$V19)-IF(G$5&gt;$T19,-INT(-(G$5-$T19)/$V19),0)+1)))))</f>
        <v/>
      </c>
      <c r="H19" s="32">
        <f>IF($S19=0,0,IF($X19=1,IF(OR(AND(OR(MONTH(H$5)=Tasks!$X19,MONTH(H$5)=Tasks!$Y19),H$5&gt;=DATE(YEAR($T19),MONTH($T19),1))),1,0),IF($U19&gt;0,IF(AND(3&gt;=$W19,MOD(3-$W19,$U19)=0),1,0),IF(EOMONTH(H$5,0)&lt;$T19,0,MAX(0,INT((EOMONTH(H$5,0)-$T19)/$V19)-IF(H$5&gt;$T19,-INT(-(H$5-$T19)/$V19),0)+1)))))</f>
        <v/>
      </c>
      <c r="I19" s="32">
        <f>IF($S19=0,0,IF($X19=1,IF(OR(AND(OR(MONTH(I$5)=Tasks!$X19,MONTH(I$5)=Tasks!$Y19),I$5&gt;=DATE(YEAR($T19),MONTH($T19),1))),1,0),IF($U19&gt;0,IF(AND(4&gt;=$W19,MOD(4-$W19,$U19)=0),1,0),IF(EOMONTH(I$5,0)&lt;$T19,0,MAX(0,INT((EOMONTH(I$5,0)-$T19)/$V19)-IF(I$5&gt;$T19,-INT(-(I$5-$T19)/$V19),0)+1)))))</f>
        <v/>
      </c>
      <c r="J19" s="32">
        <f>IF($S19=0,0,IF($X19=1,IF(OR(AND(OR(MONTH(J$5)=Tasks!$X19,MONTH(J$5)=Tasks!$Y19),J$5&gt;=DATE(YEAR($T19),MONTH($T19),1))),1,0),IF($U19&gt;0,IF(AND(5&gt;=$W19,MOD(5-$W19,$U19)=0),1,0),IF(EOMONTH(J$5,0)&lt;$T19,0,MAX(0,INT((EOMONTH(J$5,0)-$T19)/$V19)-IF(J$5&gt;$T19,-INT(-(J$5-$T19)/$V19),0)+1)))))</f>
        <v/>
      </c>
      <c r="K19" s="32">
        <f>IF($S19=0,0,IF($X19=1,IF(OR(AND(OR(MONTH(K$5)=Tasks!$X19,MONTH(K$5)=Tasks!$Y19),K$5&gt;=DATE(YEAR($T19),MONTH($T19),1))),1,0),IF($U19&gt;0,IF(AND(6&gt;=$W19,MOD(6-$W19,$U19)=0),1,0),IF(EOMONTH(K$5,0)&lt;$T19,0,MAX(0,INT((EOMONTH(K$5,0)-$T19)/$V19)-IF(K$5&gt;$T19,-INT(-(K$5-$T19)/$V19),0)+1)))))</f>
        <v/>
      </c>
      <c r="L19" s="32">
        <f>IF($S19=0,0,IF($X19=1,IF(OR(AND(OR(MONTH(L$5)=Tasks!$X19,MONTH(L$5)=Tasks!$Y19),L$5&gt;=DATE(YEAR($T19),MONTH($T19),1))),1,0),IF($U19&gt;0,IF(AND(7&gt;=$W19,MOD(7-$W19,$U19)=0),1,0),IF(EOMONTH(L$5,0)&lt;$T19,0,MAX(0,INT((EOMONTH(L$5,0)-$T19)/$V19)-IF(L$5&gt;$T19,-INT(-(L$5-$T19)/$V19),0)+1)))))</f>
        <v/>
      </c>
      <c r="M19" s="32">
        <f>IF($S19=0,0,IF($X19=1,IF(OR(AND(OR(MONTH(M$5)=Tasks!$X19,MONTH(M$5)=Tasks!$Y19),M$5&gt;=DATE(YEAR($T19),MONTH($T19),1))),1,0),IF($U19&gt;0,IF(AND(8&gt;=$W19,MOD(8-$W19,$U19)=0),1,0),IF(EOMONTH(M$5,0)&lt;$T19,0,MAX(0,INT((EOMONTH(M$5,0)-$T19)/$V19)-IF(M$5&gt;$T19,-INT(-(M$5-$T19)/$V19),0)+1)))))</f>
        <v/>
      </c>
      <c r="N19" s="32">
        <f>IF($S19=0,0,IF($X19=1,IF(OR(AND(OR(MONTH(N$5)=Tasks!$X19,MONTH(N$5)=Tasks!$Y19),N$5&gt;=DATE(YEAR($T19),MONTH($T19),1))),1,0),IF($U19&gt;0,IF(AND(9&gt;=$W19,MOD(9-$W19,$U19)=0),1,0),IF(EOMONTH(N$5,0)&lt;$T19,0,MAX(0,INT((EOMONTH(N$5,0)-$T19)/$V19)-IF(N$5&gt;$T19,-INT(-(N$5-$T19)/$V19),0)+1)))))</f>
        <v/>
      </c>
      <c r="O19" s="32">
        <f>IF($S19=0,0,IF($X19=1,IF(OR(AND(OR(MONTH(O$5)=Tasks!$X19,MONTH(O$5)=Tasks!$Y19),O$5&gt;=DATE(YEAR($T19),MONTH($T19),1))),1,0),IF($U19&gt;0,IF(AND(10&gt;=$W19,MOD(10-$W19,$U19)=0),1,0),IF(EOMONTH(O$5,0)&lt;$T19,0,MAX(0,INT((EOMONTH(O$5,0)-$T19)/$V19)-IF(O$5&gt;$T19,-INT(-(O$5-$T19)/$V19),0)+1)))))</f>
        <v/>
      </c>
      <c r="P19" s="32">
        <f>IF($S19=0,0,IF($X19=1,IF(OR(AND(OR(MONTH(P$5)=Tasks!$X19,MONTH(P$5)=Tasks!$Y19),P$5&gt;=DATE(YEAR($T19),MONTH($T19),1))),1,0),IF($U19&gt;0,IF(AND(11&gt;=$W19,MOD(11-$W19,$U19)=0),1,0),IF(EOMONTH(P$5,0)&lt;$T19,0,MAX(0,INT((EOMONTH(P$5,0)-$T19)/$V19)-IF(P$5&gt;$T19,-INT(-(P$5-$T19)/$V19),0)+1)))))</f>
        <v/>
      </c>
      <c r="Q19" s="32">
        <f>SUM(E19:P19)</f>
        <v/>
      </c>
      <c r="R19" s="26">
        <f>Q19*D19</f>
        <v/>
      </c>
      <c r="S19" s="22">
        <f>IF(AND(Tasks!$A19&lt;&gt;"",Tasks!Z19=1,Tasks!L19&lt;&gt;"No"),1,0)</f>
        <v/>
      </c>
      <c r="T19" s="7">
        <f>IF(S19=0,"",IF(X19=1,Tasks!S19,MAX(Tasks!S19,AsOf)))</f>
        <v/>
      </c>
      <c r="U19" s="22">
        <f>IF(OR(S19=0,X19=1),0,IF(Tasks!F19="Months",Tasks!E19,IF(Tasks!F19="Years",12*Tasks!E19,0)))</f>
        <v/>
      </c>
      <c r="V19" s="22">
        <f>IF(OR(S19=0,X19=1),0,IF(Tasks!F19="Days",Tasks!E19,IF(Tasks!F19="Weeks",7*Tasks!E19,0)))</f>
        <v/>
      </c>
      <c r="W19" s="22">
        <f>IF(S19=0,"",(YEAR(T19)-YEAR(PlanStart))*12+MONTH(T19)-MONTH(PlanStart))</f>
        <v/>
      </c>
      <c r="X19" s="22">
        <f>IF(Tasks!D19="Seasonal",1,0)</f>
        <v/>
      </c>
    </row>
    <row r="20">
      <c r="A20" s="11">
        <f>IF(Tasks!$A20="","",Tasks!$A20)</f>
        <v/>
      </c>
      <c r="B20" s="11">
        <f>IF(Tasks!$A20="","",Tasks!B20&amp;"")</f>
        <v/>
      </c>
      <c r="C20" s="31">
        <f>IF(Tasks!$A20="","",IF(S20=0,Tasks!U20,Tasks!S20))</f>
        <v/>
      </c>
      <c r="D20" s="26">
        <f>IF(Tasks!$A20="",0,N(Tasks!R20))</f>
        <v/>
      </c>
      <c r="E20" s="32">
        <f>IF($S20=0,0,IF($X20=1,IF(OR(AND(OR(MONTH(E$5)=Tasks!$X20,MONTH(E$5)=Tasks!$Y20),E$5&gt;=DATE(YEAR($T20),MONTH($T20),1)),AND(0=0,T20&lt;PlanStart)),1,0),IF($U20&gt;0,IF(AND(0&gt;=$W20,MOD(0-$W20,$U20)=0),1,0),IF(EOMONTH(E$5,0)&lt;$T20,0,MAX(0,INT((EOMONTH(E$5,0)-$T20)/$V20)-IF(E$5&gt;$T20,-INT(-(E$5-$T20)/$V20),0)+1)))))</f>
        <v/>
      </c>
      <c r="F20" s="32">
        <f>IF($S20=0,0,IF($X20=1,IF(OR(AND(OR(MONTH(F$5)=Tasks!$X20,MONTH(F$5)=Tasks!$Y20),F$5&gt;=DATE(YEAR($T20),MONTH($T20),1))),1,0),IF($U20&gt;0,IF(AND(1&gt;=$W20,MOD(1-$W20,$U20)=0),1,0),IF(EOMONTH(F$5,0)&lt;$T20,0,MAX(0,INT((EOMONTH(F$5,0)-$T20)/$V20)-IF(F$5&gt;$T20,-INT(-(F$5-$T20)/$V20),0)+1)))))</f>
        <v/>
      </c>
      <c r="G20" s="32">
        <f>IF($S20=0,0,IF($X20=1,IF(OR(AND(OR(MONTH(G$5)=Tasks!$X20,MONTH(G$5)=Tasks!$Y20),G$5&gt;=DATE(YEAR($T20),MONTH($T20),1))),1,0),IF($U20&gt;0,IF(AND(2&gt;=$W20,MOD(2-$W20,$U20)=0),1,0),IF(EOMONTH(G$5,0)&lt;$T20,0,MAX(0,INT((EOMONTH(G$5,0)-$T20)/$V20)-IF(G$5&gt;$T20,-INT(-(G$5-$T20)/$V20),0)+1)))))</f>
        <v/>
      </c>
      <c r="H20" s="32">
        <f>IF($S20=0,0,IF($X20=1,IF(OR(AND(OR(MONTH(H$5)=Tasks!$X20,MONTH(H$5)=Tasks!$Y20),H$5&gt;=DATE(YEAR($T20),MONTH($T20),1))),1,0),IF($U20&gt;0,IF(AND(3&gt;=$W20,MOD(3-$W20,$U20)=0),1,0),IF(EOMONTH(H$5,0)&lt;$T20,0,MAX(0,INT((EOMONTH(H$5,0)-$T20)/$V20)-IF(H$5&gt;$T20,-INT(-(H$5-$T20)/$V20),0)+1)))))</f>
        <v/>
      </c>
      <c r="I20" s="32">
        <f>IF($S20=0,0,IF($X20=1,IF(OR(AND(OR(MONTH(I$5)=Tasks!$X20,MONTH(I$5)=Tasks!$Y20),I$5&gt;=DATE(YEAR($T20),MONTH($T20),1))),1,0),IF($U20&gt;0,IF(AND(4&gt;=$W20,MOD(4-$W20,$U20)=0),1,0),IF(EOMONTH(I$5,0)&lt;$T20,0,MAX(0,INT((EOMONTH(I$5,0)-$T20)/$V20)-IF(I$5&gt;$T20,-INT(-(I$5-$T20)/$V20),0)+1)))))</f>
        <v/>
      </c>
      <c r="J20" s="32">
        <f>IF($S20=0,0,IF($X20=1,IF(OR(AND(OR(MONTH(J$5)=Tasks!$X20,MONTH(J$5)=Tasks!$Y20),J$5&gt;=DATE(YEAR($T20),MONTH($T20),1))),1,0),IF($U20&gt;0,IF(AND(5&gt;=$W20,MOD(5-$W20,$U20)=0),1,0),IF(EOMONTH(J$5,0)&lt;$T20,0,MAX(0,INT((EOMONTH(J$5,0)-$T20)/$V20)-IF(J$5&gt;$T20,-INT(-(J$5-$T20)/$V20),0)+1)))))</f>
        <v/>
      </c>
      <c r="K20" s="32">
        <f>IF($S20=0,0,IF($X20=1,IF(OR(AND(OR(MONTH(K$5)=Tasks!$X20,MONTH(K$5)=Tasks!$Y20),K$5&gt;=DATE(YEAR($T20),MONTH($T20),1))),1,0),IF($U20&gt;0,IF(AND(6&gt;=$W20,MOD(6-$W20,$U20)=0),1,0),IF(EOMONTH(K$5,0)&lt;$T20,0,MAX(0,INT((EOMONTH(K$5,0)-$T20)/$V20)-IF(K$5&gt;$T20,-INT(-(K$5-$T20)/$V20),0)+1)))))</f>
        <v/>
      </c>
      <c r="L20" s="32">
        <f>IF($S20=0,0,IF($X20=1,IF(OR(AND(OR(MONTH(L$5)=Tasks!$X20,MONTH(L$5)=Tasks!$Y20),L$5&gt;=DATE(YEAR($T20),MONTH($T20),1))),1,0),IF($U20&gt;0,IF(AND(7&gt;=$W20,MOD(7-$W20,$U20)=0),1,0),IF(EOMONTH(L$5,0)&lt;$T20,0,MAX(0,INT((EOMONTH(L$5,0)-$T20)/$V20)-IF(L$5&gt;$T20,-INT(-(L$5-$T20)/$V20),0)+1)))))</f>
        <v/>
      </c>
      <c r="M20" s="32">
        <f>IF($S20=0,0,IF($X20=1,IF(OR(AND(OR(MONTH(M$5)=Tasks!$X20,MONTH(M$5)=Tasks!$Y20),M$5&gt;=DATE(YEAR($T20),MONTH($T20),1))),1,0),IF($U20&gt;0,IF(AND(8&gt;=$W20,MOD(8-$W20,$U20)=0),1,0),IF(EOMONTH(M$5,0)&lt;$T20,0,MAX(0,INT((EOMONTH(M$5,0)-$T20)/$V20)-IF(M$5&gt;$T20,-INT(-(M$5-$T20)/$V20),0)+1)))))</f>
        <v/>
      </c>
      <c r="N20" s="32">
        <f>IF($S20=0,0,IF($X20=1,IF(OR(AND(OR(MONTH(N$5)=Tasks!$X20,MONTH(N$5)=Tasks!$Y20),N$5&gt;=DATE(YEAR($T20),MONTH($T20),1))),1,0),IF($U20&gt;0,IF(AND(9&gt;=$W20,MOD(9-$W20,$U20)=0),1,0),IF(EOMONTH(N$5,0)&lt;$T20,0,MAX(0,INT((EOMONTH(N$5,0)-$T20)/$V20)-IF(N$5&gt;$T20,-INT(-(N$5-$T20)/$V20),0)+1)))))</f>
        <v/>
      </c>
      <c r="O20" s="32">
        <f>IF($S20=0,0,IF($X20=1,IF(OR(AND(OR(MONTH(O$5)=Tasks!$X20,MONTH(O$5)=Tasks!$Y20),O$5&gt;=DATE(YEAR($T20),MONTH($T20),1))),1,0),IF($U20&gt;0,IF(AND(10&gt;=$W20,MOD(10-$W20,$U20)=0),1,0),IF(EOMONTH(O$5,0)&lt;$T20,0,MAX(0,INT((EOMONTH(O$5,0)-$T20)/$V20)-IF(O$5&gt;$T20,-INT(-(O$5-$T20)/$V20),0)+1)))))</f>
        <v/>
      </c>
      <c r="P20" s="32">
        <f>IF($S20=0,0,IF($X20=1,IF(OR(AND(OR(MONTH(P$5)=Tasks!$X20,MONTH(P$5)=Tasks!$Y20),P$5&gt;=DATE(YEAR($T20),MONTH($T20),1))),1,0),IF($U20&gt;0,IF(AND(11&gt;=$W20,MOD(11-$W20,$U20)=0),1,0),IF(EOMONTH(P$5,0)&lt;$T20,0,MAX(0,INT((EOMONTH(P$5,0)-$T20)/$V20)-IF(P$5&gt;$T20,-INT(-(P$5-$T20)/$V20),0)+1)))))</f>
        <v/>
      </c>
      <c r="Q20" s="32">
        <f>SUM(E20:P20)</f>
        <v/>
      </c>
      <c r="R20" s="26">
        <f>Q20*D20</f>
        <v/>
      </c>
      <c r="S20" s="22">
        <f>IF(AND(Tasks!$A20&lt;&gt;"",Tasks!Z20=1,Tasks!L20&lt;&gt;"No"),1,0)</f>
        <v/>
      </c>
      <c r="T20" s="7">
        <f>IF(S20=0,"",IF(X20=1,Tasks!S20,MAX(Tasks!S20,AsOf)))</f>
        <v/>
      </c>
      <c r="U20" s="22">
        <f>IF(OR(S20=0,X20=1),0,IF(Tasks!F20="Months",Tasks!E20,IF(Tasks!F20="Years",12*Tasks!E20,0)))</f>
        <v/>
      </c>
      <c r="V20" s="22">
        <f>IF(OR(S20=0,X20=1),0,IF(Tasks!F20="Days",Tasks!E20,IF(Tasks!F20="Weeks",7*Tasks!E20,0)))</f>
        <v/>
      </c>
      <c r="W20" s="22">
        <f>IF(S20=0,"",(YEAR(T20)-YEAR(PlanStart))*12+MONTH(T20)-MONTH(PlanStart))</f>
        <v/>
      </c>
      <c r="X20" s="22">
        <f>IF(Tasks!D20="Seasonal",1,0)</f>
        <v/>
      </c>
    </row>
    <row r="21">
      <c r="A21" s="11">
        <f>IF(Tasks!$A21="","",Tasks!$A21)</f>
        <v/>
      </c>
      <c r="B21" s="11">
        <f>IF(Tasks!$A21="","",Tasks!B21&amp;"")</f>
        <v/>
      </c>
      <c r="C21" s="31">
        <f>IF(Tasks!$A21="","",IF(S21=0,Tasks!U21,Tasks!S21))</f>
        <v/>
      </c>
      <c r="D21" s="26">
        <f>IF(Tasks!$A21="",0,N(Tasks!R21))</f>
        <v/>
      </c>
      <c r="E21" s="32">
        <f>IF($S21=0,0,IF($X21=1,IF(OR(AND(OR(MONTH(E$5)=Tasks!$X21,MONTH(E$5)=Tasks!$Y21),E$5&gt;=DATE(YEAR($T21),MONTH($T21),1)),AND(0=0,T21&lt;PlanStart)),1,0),IF($U21&gt;0,IF(AND(0&gt;=$W21,MOD(0-$W21,$U21)=0),1,0),IF(EOMONTH(E$5,0)&lt;$T21,0,MAX(0,INT((EOMONTH(E$5,0)-$T21)/$V21)-IF(E$5&gt;$T21,-INT(-(E$5-$T21)/$V21),0)+1)))))</f>
        <v/>
      </c>
      <c r="F21" s="32">
        <f>IF($S21=0,0,IF($X21=1,IF(OR(AND(OR(MONTH(F$5)=Tasks!$X21,MONTH(F$5)=Tasks!$Y21),F$5&gt;=DATE(YEAR($T21),MONTH($T21),1))),1,0),IF($U21&gt;0,IF(AND(1&gt;=$W21,MOD(1-$W21,$U21)=0),1,0),IF(EOMONTH(F$5,0)&lt;$T21,0,MAX(0,INT((EOMONTH(F$5,0)-$T21)/$V21)-IF(F$5&gt;$T21,-INT(-(F$5-$T21)/$V21),0)+1)))))</f>
        <v/>
      </c>
      <c r="G21" s="32">
        <f>IF($S21=0,0,IF($X21=1,IF(OR(AND(OR(MONTH(G$5)=Tasks!$X21,MONTH(G$5)=Tasks!$Y21),G$5&gt;=DATE(YEAR($T21),MONTH($T21),1))),1,0),IF($U21&gt;0,IF(AND(2&gt;=$W21,MOD(2-$W21,$U21)=0),1,0),IF(EOMONTH(G$5,0)&lt;$T21,0,MAX(0,INT((EOMONTH(G$5,0)-$T21)/$V21)-IF(G$5&gt;$T21,-INT(-(G$5-$T21)/$V21),0)+1)))))</f>
        <v/>
      </c>
      <c r="H21" s="32">
        <f>IF($S21=0,0,IF($X21=1,IF(OR(AND(OR(MONTH(H$5)=Tasks!$X21,MONTH(H$5)=Tasks!$Y21),H$5&gt;=DATE(YEAR($T21),MONTH($T21),1))),1,0),IF($U21&gt;0,IF(AND(3&gt;=$W21,MOD(3-$W21,$U21)=0),1,0),IF(EOMONTH(H$5,0)&lt;$T21,0,MAX(0,INT((EOMONTH(H$5,0)-$T21)/$V21)-IF(H$5&gt;$T21,-INT(-(H$5-$T21)/$V21),0)+1)))))</f>
        <v/>
      </c>
      <c r="I21" s="32">
        <f>IF($S21=0,0,IF($X21=1,IF(OR(AND(OR(MONTH(I$5)=Tasks!$X21,MONTH(I$5)=Tasks!$Y21),I$5&gt;=DATE(YEAR($T21),MONTH($T21),1))),1,0),IF($U21&gt;0,IF(AND(4&gt;=$W21,MOD(4-$W21,$U21)=0),1,0),IF(EOMONTH(I$5,0)&lt;$T21,0,MAX(0,INT((EOMONTH(I$5,0)-$T21)/$V21)-IF(I$5&gt;$T21,-INT(-(I$5-$T21)/$V21),0)+1)))))</f>
        <v/>
      </c>
      <c r="J21" s="32">
        <f>IF($S21=0,0,IF($X21=1,IF(OR(AND(OR(MONTH(J$5)=Tasks!$X21,MONTH(J$5)=Tasks!$Y21),J$5&gt;=DATE(YEAR($T21),MONTH($T21),1))),1,0),IF($U21&gt;0,IF(AND(5&gt;=$W21,MOD(5-$W21,$U21)=0),1,0),IF(EOMONTH(J$5,0)&lt;$T21,0,MAX(0,INT((EOMONTH(J$5,0)-$T21)/$V21)-IF(J$5&gt;$T21,-INT(-(J$5-$T21)/$V21),0)+1)))))</f>
        <v/>
      </c>
      <c r="K21" s="32">
        <f>IF($S21=0,0,IF($X21=1,IF(OR(AND(OR(MONTH(K$5)=Tasks!$X21,MONTH(K$5)=Tasks!$Y21),K$5&gt;=DATE(YEAR($T21),MONTH($T21),1))),1,0),IF($U21&gt;0,IF(AND(6&gt;=$W21,MOD(6-$W21,$U21)=0),1,0),IF(EOMONTH(K$5,0)&lt;$T21,0,MAX(0,INT((EOMONTH(K$5,0)-$T21)/$V21)-IF(K$5&gt;$T21,-INT(-(K$5-$T21)/$V21),0)+1)))))</f>
        <v/>
      </c>
      <c r="L21" s="32">
        <f>IF($S21=0,0,IF($X21=1,IF(OR(AND(OR(MONTH(L$5)=Tasks!$X21,MONTH(L$5)=Tasks!$Y21),L$5&gt;=DATE(YEAR($T21),MONTH($T21),1))),1,0),IF($U21&gt;0,IF(AND(7&gt;=$W21,MOD(7-$W21,$U21)=0),1,0),IF(EOMONTH(L$5,0)&lt;$T21,0,MAX(0,INT((EOMONTH(L$5,0)-$T21)/$V21)-IF(L$5&gt;$T21,-INT(-(L$5-$T21)/$V21),0)+1)))))</f>
        <v/>
      </c>
      <c r="M21" s="32">
        <f>IF($S21=0,0,IF($X21=1,IF(OR(AND(OR(MONTH(M$5)=Tasks!$X21,MONTH(M$5)=Tasks!$Y21),M$5&gt;=DATE(YEAR($T21),MONTH($T21),1))),1,0),IF($U21&gt;0,IF(AND(8&gt;=$W21,MOD(8-$W21,$U21)=0),1,0),IF(EOMONTH(M$5,0)&lt;$T21,0,MAX(0,INT((EOMONTH(M$5,0)-$T21)/$V21)-IF(M$5&gt;$T21,-INT(-(M$5-$T21)/$V21),0)+1)))))</f>
        <v/>
      </c>
      <c r="N21" s="32">
        <f>IF($S21=0,0,IF($X21=1,IF(OR(AND(OR(MONTH(N$5)=Tasks!$X21,MONTH(N$5)=Tasks!$Y21),N$5&gt;=DATE(YEAR($T21),MONTH($T21),1))),1,0),IF($U21&gt;0,IF(AND(9&gt;=$W21,MOD(9-$W21,$U21)=0),1,0),IF(EOMONTH(N$5,0)&lt;$T21,0,MAX(0,INT((EOMONTH(N$5,0)-$T21)/$V21)-IF(N$5&gt;$T21,-INT(-(N$5-$T21)/$V21),0)+1)))))</f>
        <v/>
      </c>
      <c r="O21" s="32">
        <f>IF($S21=0,0,IF($X21=1,IF(OR(AND(OR(MONTH(O$5)=Tasks!$X21,MONTH(O$5)=Tasks!$Y21),O$5&gt;=DATE(YEAR($T21),MONTH($T21),1))),1,0),IF($U21&gt;0,IF(AND(10&gt;=$W21,MOD(10-$W21,$U21)=0),1,0),IF(EOMONTH(O$5,0)&lt;$T21,0,MAX(0,INT((EOMONTH(O$5,0)-$T21)/$V21)-IF(O$5&gt;$T21,-INT(-(O$5-$T21)/$V21),0)+1)))))</f>
        <v/>
      </c>
      <c r="P21" s="32">
        <f>IF($S21=0,0,IF($X21=1,IF(OR(AND(OR(MONTH(P$5)=Tasks!$X21,MONTH(P$5)=Tasks!$Y21),P$5&gt;=DATE(YEAR($T21),MONTH($T21),1))),1,0),IF($U21&gt;0,IF(AND(11&gt;=$W21,MOD(11-$W21,$U21)=0),1,0),IF(EOMONTH(P$5,0)&lt;$T21,0,MAX(0,INT((EOMONTH(P$5,0)-$T21)/$V21)-IF(P$5&gt;$T21,-INT(-(P$5-$T21)/$V21),0)+1)))))</f>
        <v/>
      </c>
      <c r="Q21" s="32">
        <f>SUM(E21:P21)</f>
        <v/>
      </c>
      <c r="R21" s="26">
        <f>Q21*D21</f>
        <v/>
      </c>
      <c r="S21" s="22">
        <f>IF(AND(Tasks!$A21&lt;&gt;"",Tasks!Z21=1,Tasks!L21&lt;&gt;"No"),1,0)</f>
        <v/>
      </c>
      <c r="T21" s="7">
        <f>IF(S21=0,"",IF(X21=1,Tasks!S21,MAX(Tasks!S21,AsOf)))</f>
        <v/>
      </c>
      <c r="U21" s="22">
        <f>IF(OR(S21=0,X21=1),0,IF(Tasks!F21="Months",Tasks!E21,IF(Tasks!F21="Years",12*Tasks!E21,0)))</f>
        <v/>
      </c>
      <c r="V21" s="22">
        <f>IF(OR(S21=0,X21=1),0,IF(Tasks!F21="Days",Tasks!E21,IF(Tasks!F21="Weeks",7*Tasks!E21,0)))</f>
        <v/>
      </c>
      <c r="W21" s="22">
        <f>IF(S21=0,"",(YEAR(T21)-YEAR(PlanStart))*12+MONTH(T21)-MONTH(PlanStart))</f>
        <v/>
      </c>
      <c r="X21" s="22">
        <f>IF(Tasks!D21="Seasonal",1,0)</f>
        <v/>
      </c>
    </row>
    <row r="22">
      <c r="A22" s="11">
        <f>IF(Tasks!$A22="","",Tasks!$A22)</f>
        <v/>
      </c>
      <c r="B22" s="11">
        <f>IF(Tasks!$A22="","",Tasks!B22&amp;"")</f>
        <v/>
      </c>
      <c r="C22" s="31">
        <f>IF(Tasks!$A22="","",IF(S22=0,Tasks!U22,Tasks!S22))</f>
        <v/>
      </c>
      <c r="D22" s="26">
        <f>IF(Tasks!$A22="",0,N(Tasks!R22))</f>
        <v/>
      </c>
      <c r="E22" s="32">
        <f>IF($S22=0,0,IF($X22=1,IF(OR(AND(OR(MONTH(E$5)=Tasks!$X22,MONTH(E$5)=Tasks!$Y22),E$5&gt;=DATE(YEAR($T22),MONTH($T22),1)),AND(0=0,T22&lt;PlanStart)),1,0),IF($U22&gt;0,IF(AND(0&gt;=$W22,MOD(0-$W22,$U22)=0),1,0),IF(EOMONTH(E$5,0)&lt;$T22,0,MAX(0,INT((EOMONTH(E$5,0)-$T22)/$V22)-IF(E$5&gt;$T22,-INT(-(E$5-$T22)/$V22),0)+1)))))</f>
        <v/>
      </c>
      <c r="F22" s="32">
        <f>IF($S22=0,0,IF($X22=1,IF(OR(AND(OR(MONTH(F$5)=Tasks!$X22,MONTH(F$5)=Tasks!$Y22),F$5&gt;=DATE(YEAR($T22),MONTH($T22),1))),1,0),IF($U22&gt;0,IF(AND(1&gt;=$W22,MOD(1-$W22,$U22)=0),1,0),IF(EOMONTH(F$5,0)&lt;$T22,0,MAX(0,INT((EOMONTH(F$5,0)-$T22)/$V22)-IF(F$5&gt;$T22,-INT(-(F$5-$T22)/$V22),0)+1)))))</f>
        <v/>
      </c>
      <c r="G22" s="32">
        <f>IF($S22=0,0,IF($X22=1,IF(OR(AND(OR(MONTH(G$5)=Tasks!$X22,MONTH(G$5)=Tasks!$Y22),G$5&gt;=DATE(YEAR($T22),MONTH($T22),1))),1,0),IF($U22&gt;0,IF(AND(2&gt;=$W22,MOD(2-$W22,$U22)=0),1,0),IF(EOMONTH(G$5,0)&lt;$T22,0,MAX(0,INT((EOMONTH(G$5,0)-$T22)/$V22)-IF(G$5&gt;$T22,-INT(-(G$5-$T22)/$V22),0)+1)))))</f>
        <v/>
      </c>
      <c r="H22" s="32">
        <f>IF($S22=0,0,IF($X22=1,IF(OR(AND(OR(MONTH(H$5)=Tasks!$X22,MONTH(H$5)=Tasks!$Y22),H$5&gt;=DATE(YEAR($T22),MONTH($T22),1))),1,0),IF($U22&gt;0,IF(AND(3&gt;=$W22,MOD(3-$W22,$U22)=0),1,0),IF(EOMONTH(H$5,0)&lt;$T22,0,MAX(0,INT((EOMONTH(H$5,0)-$T22)/$V22)-IF(H$5&gt;$T22,-INT(-(H$5-$T22)/$V22),0)+1)))))</f>
        <v/>
      </c>
      <c r="I22" s="32">
        <f>IF($S22=0,0,IF($X22=1,IF(OR(AND(OR(MONTH(I$5)=Tasks!$X22,MONTH(I$5)=Tasks!$Y22),I$5&gt;=DATE(YEAR($T22),MONTH($T22),1))),1,0),IF($U22&gt;0,IF(AND(4&gt;=$W22,MOD(4-$W22,$U22)=0),1,0),IF(EOMONTH(I$5,0)&lt;$T22,0,MAX(0,INT((EOMONTH(I$5,0)-$T22)/$V22)-IF(I$5&gt;$T22,-INT(-(I$5-$T22)/$V22),0)+1)))))</f>
        <v/>
      </c>
      <c r="J22" s="32">
        <f>IF($S22=0,0,IF($X22=1,IF(OR(AND(OR(MONTH(J$5)=Tasks!$X22,MONTH(J$5)=Tasks!$Y22),J$5&gt;=DATE(YEAR($T22),MONTH($T22),1))),1,0),IF($U22&gt;0,IF(AND(5&gt;=$W22,MOD(5-$W22,$U22)=0),1,0),IF(EOMONTH(J$5,0)&lt;$T22,0,MAX(0,INT((EOMONTH(J$5,0)-$T22)/$V22)-IF(J$5&gt;$T22,-INT(-(J$5-$T22)/$V22),0)+1)))))</f>
        <v/>
      </c>
      <c r="K22" s="32">
        <f>IF($S22=0,0,IF($X22=1,IF(OR(AND(OR(MONTH(K$5)=Tasks!$X22,MONTH(K$5)=Tasks!$Y22),K$5&gt;=DATE(YEAR($T22),MONTH($T22),1))),1,0),IF($U22&gt;0,IF(AND(6&gt;=$W22,MOD(6-$W22,$U22)=0),1,0),IF(EOMONTH(K$5,0)&lt;$T22,0,MAX(0,INT((EOMONTH(K$5,0)-$T22)/$V22)-IF(K$5&gt;$T22,-INT(-(K$5-$T22)/$V22),0)+1)))))</f>
        <v/>
      </c>
      <c r="L22" s="32">
        <f>IF($S22=0,0,IF($X22=1,IF(OR(AND(OR(MONTH(L$5)=Tasks!$X22,MONTH(L$5)=Tasks!$Y22),L$5&gt;=DATE(YEAR($T22),MONTH($T22),1))),1,0),IF($U22&gt;0,IF(AND(7&gt;=$W22,MOD(7-$W22,$U22)=0),1,0),IF(EOMONTH(L$5,0)&lt;$T22,0,MAX(0,INT((EOMONTH(L$5,0)-$T22)/$V22)-IF(L$5&gt;$T22,-INT(-(L$5-$T22)/$V22),0)+1)))))</f>
        <v/>
      </c>
      <c r="M22" s="32">
        <f>IF($S22=0,0,IF($X22=1,IF(OR(AND(OR(MONTH(M$5)=Tasks!$X22,MONTH(M$5)=Tasks!$Y22),M$5&gt;=DATE(YEAR($T22),MONTH($T22),1))),1,0),IF($U22&gt;0,IF(AND(8&gt;=$W22,MOD(8-$W22,$U22)=0),1,0),IF(EOMONTH(M$5,0)&lt;$T22,0,MAX(0,INT((EOMONTH(M$5,0)-$T22)/$V22)-IF(M$5&gt;$T22,-INT(-(M$5-$T22)/$V22),0)+1)))))</f>
        <v/>
      </c>
      <c r="N22" s="32">
        <f>IF($S22=0,0,IF($X22=1,IF(OR(AND(OR(MONTH(N$5)=Tasks!$X22,MONTH(N$5)=Tasks!$Y22),N$5&gt;=DATE(YEAR($T22),MONTH($T22),1))),1,0),IF($U22&gt;0,IF(AND(9&gt;=$W22,MOD(9-$W22,$U22)=0),1,0),IF(EOMONTH(N$5,0)&lt;$T22,0,MAX(0,INT((EOMONTH(N$5,0)-$T22)/$V22)-IF(N$5&gt;$T22,-INT(-(N$5-$T22)/$V22),0)+1)))))</f>
        <v/>
      </c>
      <c r="O22" s="32">
        <f>IF($S22=0,0,IF($X22=1,IF(OR(AND(OR(MONTH(O$5)=Tasks!$X22,MONTH(O$5)=Tasks!$Y22),O$5&gt;=DATE(YEAR($T22),MONTH($T22),1))),1,0),IF($U22&gt;0,IF(AND(10&gt;=$W22,MOD(10-$W22,$U22)=0),1,0),IF(EOMONTH(O$5,0)&lt;$T22,0,MAX(0,INT((EOMONTH(O$5,0)-$T22)/$V22)-IF(O$5&gt;$T22,-INT(-(O$5-$T22)/$V22),0)+1)))))</f>
        <v/>
      </c>
      <c r="P22" s="32">
        <f>IF($S22=0,0,IF($X22=1,IF(OR(AND(OR(MONTH(P$5)=Tasks!$X22,MONTH(P$5)=Tasks!$Y22),P$5&gt;=DATE(YEAR($T22),MONTH($T22),1))),1,0),IF($U22&gt;0,IF(AND(11&gt;=$W22,MOD(11-$W22,$U22)=0),1,0),IF(EOMONTH(P$5,0)&lt;$T22,0,MAX(0,INT((EOMONTH(P$5,0)-$T22)/$V22)-IF(P$5&gt;$T22,-INT(-(P$5-$T22)/$V22),0)+1)))))</f>
        <v/>
      </c>
      <c r="Q22" s="32">
        <f>SUM(E22:P22)</f>
        <v/>
      </c>
      <c r="R22" s="26">
        <f>Q22*D22</f>
        <v/>
      </c>
      <c r="S22" s="22">
        <f>IF(AND(Tasks!$A22&lt;&gt;"",Tasks!Z22=1,Tasks!L22&lt;&gt;"No"),1,0)</f>
        <v/>
      </c>
      <c r="T22" s="7">
        <f>IF(S22=0,"",IF(X22=1,Tasks!S22,MAX(Tasks!S22,AsOf)))</f>
        <v/>
      </c>
      <c r="U22" s="22">
        <f>IF(OR(S22=0,X22=1),0,IF(Tasks!F22="Months",Tasks!E22,IF(Tasks!F22="Years",12*Tasks!E22,0)))</f>
        <v/>
      </c>
      <c r="V22" s="22">
        <f>IF(OR(S22=0,X22=1),0,IF(Tasks!F22="Days",Tasks!E22,IF(Tasks!F22="Weeks",7*Tasks!E22,0)))</f>
        <v/>
      </c>
      <c r="W22" s="22">
        <f>IF(S22=0,"",(YEAR(T22)-YEAR(PlanStart))*12+MONTH(T22)-MONTH(PlanStart))</f>
        <v/>
      </c>
      <c r="X22" s="22">
        <f>IF(Tasks!D22="Seasonal",1,0)</f>
        <v/>
      </c>
    </row>
    <row r="23">
      <c r="A23" s="11">
        <f>IF(Tasks!$A23="","",Tasks!$A23)</f>
        <v/>
      </c>
      <c r="B23" s="11">
        <f>IF(Tasks!$A23="","",Tasks!B23&amp;"")</f>
        <v/>
      </c>
      <c r="C23" s="31">
        <f>IF(Tasks!$A23="","",IF(S23=0,Tasks!U23,Tasks!S23))</f>
        <v/>
      </c>
      <c r="D23" s="26">
        <f>IF(Tasks!$A23="",0,N(Tasks!R23))</f>
        <v/>
      </c>
      <c r="E23" s="32">
        <f>IF($S23=0,0,IF($X23=1,IF(OR(AND(OR(MONTH(E$5)=Tasks!$X23,MONTH(E$5)=Tasks!$Y23),E$5&gt;=DATE(YEAR($T23),MONTH($T23),1)),AND(0=0,T23&lt;PlanStart)),1,0),IF($U23&gt;0,IF(AND(0&gt;=$W23,MOD(0-$W23,$U23)=0),1,0),IF(EOMONTH(E$5,0)&lt;$T23,0,MAX(0,INT((EOMONTH(E$5,0)-$T23)/$V23)-IF(E$5&gt;$T23,-INT(-(E$5-$T23)/$V23),0)+1)))))</f>
        <v/>
      </c>
      <c r="F23" s="32">
        <f>IF($S23=0,0,IF($X23=1,IF(OR(AND(OR(MONTH(F$5)=Tasks!$X23,MONTH(F$5)=Tasks!$Y23),F$5&gt;=DATE(YEAR($T23),MONTH($T23),1))),1,0),IF($U23&gt;0,IF(AND(1&gt;=$W23,MOD(1-$W23,$U23)=0),1,0),IF(EOMONTH(F$5,0)&lt;$T23,0,MAX(0,INT((EOMONTH(F$5,0)-$T23)/$V23)-IF(F$5&gt;$T23,-INT(-(F$5-$T23)/$V23),0)+1)))))</f>
        <v/>
      </c>
      <c r="G23" s="32">
        <f>IF($S23=0,0,IF($X23=1,IF(OR(AND(OR(MONTH(G$5)=Tasks!$X23,MONTH(G$5)=Tasks!$Y23),G$5&gt;=DATE(YEAR($T23),MONTH($T23),1))),1,0),IF($U23&gt;0,IF(AND(2&gt;=$W23,MOD(2-$W23,$U23)=0),1,0),IF(EOMONTH(G$5,0)&lt;$T23,0,MAX(0,INT((EOMONTH(G$5,0)-$T23)/$V23)-IF(G$5&gt;$T23,-INT(-(G$5-$T23)/$V23),0)+1)))))</f>
        <v/>
      </c>
      <c r="H23" s="32">
        <f>IF($S23=0,0,IF($X23=1,IF(OR(AND(OR(MONTH(H$5)=Tasks!$X23,MONTH(H$5)=Tasks!$Y23),H$5&gt;=DATE(YEAR($T23),MONTH($T23),1))),1,0),IF($U23&gt;0,IF(AND(3&gt;=$W23,MOD(3-$W23,$U23)=0),1,0),IF(EOMONTH(H$5,0)&lt;$T23,0,MAX(0,INT((EOMONTH(H$5,0)-$T23)/$V23)-IF(H$5&gt;$T23,-INT(-(H$5-$T23)/$V23),0)+1)))))</f>
        <v/>
      </c>
      <c r="I23" s="32">
        <f>IF($S23=0,0,IF($X23=1,IF(OR(AND(OR(MONTH(I$5)=Tasks!$X23,MONTH(I$5)=Tasks!$Y23),I$5&gt;=DATE(YEAR($T23),MONTH($T23),1))),1,0),IF($U23&gt;0,IF(AND(4&gt;=$W23,MOD(4-$W23,$U23)=0),1,0),IF(EOMONTH(I$5,0)&lt;$T23,0,MAX(0,INT((EOMONTH(I$5,0)-$T23)/$V23)-IF(I$5&gt;$T23,-INT(-(I$5-$T23)/$V23),0)+1)))))</f>
        <v/>
      </c>
      <c r="J23" s="32">
        <f>IF($S23=0,0,IF($X23=1,IF(OR(AND(OR(MONTH(J$5)=Tasks!$X23,MONTH(J$5)=Tasks!$Y23),J$5&gt;=DATE(YEAR($T23),MONTH($T23),1))),1,0),IF($U23&gt;0,IF(AND(5&gt;=$W23,MOD(5-$W23,$U23)=0),1,0),IF(EOMONTH(J$5,0)&lt;$T23,0,MAX(0,INT((EOMONTH(J$5,0)-$T23)/$V23)-IF(J$5&gt;$T23,-INT(-(J$5-$T23)/$V23),0)+1)))))</f>
        <v/>
      </c>
      <c r="K23" s="32">
        <f>IF($S23=0,0,IF($X23=1,IF(OR(AND(OR(MONTH(K$5)=Tasks!$X23,MONTH(K$5)=Tasks!$Y23),K$5&gt;=DATE(YEAR($T23),MONTH($T23),1))),1,0),IF($U23&gt;0,IF(AND(6&gt;=$W23,MOD(6-$W23,$U23)=0),1,0),IF(EOMONTH(K$5,0)&lt;$T23,0,MAX(0,INT((EOMONTH(K$5,0)-$T23)/$V23)-IF(K$5&gt;$T23,-INT(-(K$5-$T23)/$V23),0)+1)))))</f>
        <v/>
      </c>
      <c r="L23" s="32">
        <f>IF($S23=0,0,IF($X23=1,IF(OR(AND(OR(MONTH(L$5)=Tasks!$X23,MONTH(L$5)=Tasks!$Y23),L$5&gt;=DATE(YEAR($T23),MONTH($T23),1))),1,0),IF($U23&gt;0,IF(AND(7&gt;=$W23,MOD(7-$W23,$U23)=0),1,0),IF(EOMONTH(L$5,0)&lt;$T23,0,MAX(0,INT((EOMONTH(L$5,0)-$T23)/$V23)-IF(L$5&gt;$T23,-INT(-(L$5-$T23)/$V23),0)+1)))))</f>
        <v/>
      </c>
      <c r="M23" s="32">
        <f>IF($S23=0,0,IF($X23=1,IF(OR(AND(OR(MONTH(M$5)=Tasks!$X23,MONTH(M$5)=Tasks!$Y23),M$5&gt;=DATE(YEAR($T23),MONTH($T23),1))),1,0),IF($U23&gt;0,IF(AND(8&gt;=$W23,MOD(8-$W23,$U23)=0),1,0),IF(EOMONTH(M$5,0)&lt;$T23,0,MAX(0,INT((EOMONTH(M$5,0)-$T23)/$V23)-IF(M$5&gt;$T23,-INT(-(M$5-$T23)/$V23),0)+1)))))</f>
        <v/>
      </c>
      <c r="N23" s="32">
        <f>IF($S23=0,0,IF($X23=1,IF(OR(AND(OR(MONTH(N$5)=Tasks!$X23,MONTH(N$5)=Tasks!$Y23),N$5&gt;=DATE(YEAR($T23),MONTH($T23),1))),1,0),IF($U23&gt;0,IF(AND(9&gt;=$W23,MOD(9-$W23,$U23)=0),1,0),IF(EOMONTH(N$5,0)&lt;$T23,0,MAX(0,INT((EOMONTH(N$5,0)-$T23)/$V23)-IF(N$5&gt;$T23,-INT(-(N$5-$T23)/$V23),0)+1)))))</f>
        <v/>
      </c>
      <c r="O23" s="32">
        <f>IF($S23=0,0,IF($X23=1,IF(OR(AND(OR(MONTH(O$5)=Tasks!$X23,MONTH(O$5)=Tasks!$Y23),O$5&gt;=DATE(YEAR($T23),MONTH($T23),1))),1,0),IF($U23&gt;0,IF(AND(10&gt;=$W23,MOD(10-$W23,$U23)=0),1,0),IF(EOMONTH(O$5,0)&lt;$T23,0,MAX(0,INT((EOMONTH(O$5,0)-$T23)/$V23)-IF(O$5&gt;$T23,-INT(-(O$5-$T23)/$V23),0)+1)))))</f>
        <v/>
      </c>
      <c r="P23" s="32">
        <f>IF($S23=0,0,IF($X23=1,IF(OR(AND(OR(MONTH(P$5)=Tasks!$X23,MONTH(P$5)=Tasks!$Y23),P$5&gt;=DATE(YEAR($T23),MONTH($T23),1))),1,0),IF($U23&gt;0,IF(AND(11&gt;=$W23,MOD(11-$W23,$U23)=0),1,0),IF(EOMONTH(P$5,0)&lt;$T23,0,MAX(0,INT((EOMONTH(P$5,0)-$T23)/$V23)-IF(P$5&gt;$T23,-INT(-(P$5-$T23)/$V23),0)+1)))))</f>
        <v/>
      </c>
      <c r="Q23" s="32">
        <f>SUM(E23:P23)</f>
        <v/>
      </c>
      <c r="R23" s="26">
        <f>Q23*D23</f>
        <v/>
      </c>
      <c r="S23" s="22">
        <f>IF(AND(Tasks!$A23&lt;&gt;"",Tasks!Z23=1,Tasks!L23&lt;&gt;"No"),1,0)</f>
        <v/>
      </c>
      <c r="T23" s="7">
        <f>IF(S23=0,"",IF(X23=1,Tasks!S23,MAX(Tasks!S23,AsOf)))</f>
        <v/>
      </c>
      <c r="U23" s="22">
        <f>IF(OR(S23=0,X23=1),0,IF(Tasks!F23="Months",Tasks!E23,IF(Tasks!F23="Years",12*Tasks!E23,0)))</f>
        <v/>
      </c>
      <c r="V23" s="22">
        <f>IF(OR(S23=0,X23=1),0,IF(Tasks!F23="Days",Tasks!E23,IF(Tasks!F23="Weeks",7*Tasks!E23,0)))</f>
        <v/>
      </c>
      <c r="W23" s="22">
        <f>IF(S23=0,"",(YEAR(T23)-YEAR(PlanStart))*12+MONTH(T23)-MONTH(PlanStart))</f>
        <v/>
      </c>
      <c r="X23" s="22">
        <f>IF(Tasks!D23="Seasonal",1,0)</f>
        <v/>
      </c>
    </row>
    <row r="24">
      <c r="A24" s="11">
        <f>IF(Tasks!$A24="","",Tasks!$A24)</f>
        <v/>
      </c>
      <c r="B24" s="11">
        <f>IF(Tasks!$A24="","",Tasks!B24&amp;"")</f>
        <v/>
      </c>
      <c r="C24" s="31">
        <f>IF(Tasks!$A24="","",IF(S24=0,Tasks!U24,Tasks!S24))</f>
        <v/>
      </c>
      <c r="D24" s="26">
        <f>IF(Tasks!$A24="",0,N(Tasks!R24))</f>
        <v/>
      </c>
      <c r="E24" s="32">
        <f>IF($S24=0,0,IF($X24=1,IF(OR(AND(OR(MONTH(E$5)=Tasks!$X24,MONTH(E$5)=Tasks!$Y24),E$5&gt;=DATE(YEAR($T24),MONTH($T24),1)),AND(0=0,T24&lt;PlanStart)),1,0),IF($U24&gt;0,IF(AND(0&gt;=$W24,MOD(0-$W24,$U24)=0),1,0),IF(EOMONTH(E$5,0)&lt;$T24,0,MAX(0,INT((EOMONTH(E$5,0)-$T24)/$V24)-IF(E$5&gt;$T24,-INT(-(E$5-$T24)/$V24),0)+1)))))</f>
        <v/>
      </c>
      <c r="F24" s="32">
        <f>IF($S24=0,0,IF($X24=1,IF(OR(AND(OR(MONTH(F$5)=Tasks!$X24,MONTH(F$5)=Tasks!$Y24),F$5&gt;=DATE(YEAR($T24),MONTH($T24),1))),1,0),IF($U24&gt;0,IF(AND(1&gt;=$W24,MOD(1-$W24,$U24)=0),1,0),IF(EOMONTH(F$5,0)&lt;$T24,0,MAX(0,INT((EOMONTH(F$5,0)-$T24)/$V24)-IF(F$5&gt;$T24,-INT(-(F$5-$T24)/$V24),0)+1)))))</f>
        <v/>
      </c>
      <c r="G24" s="32">
        <f>IF($S24=0,0,IF($X24=1,IF(OR(AND(OR(MONTH(G$5)=Tasks!$X24,MONTH(G$5)=Tasks!$Y24),G$5&gt;=DATE(YEAR($T24),MONTH($T24),1))),1,0),IF($U24&gt;0,IF(AND(2&gt;=$W24,MOD(2-$W24,$U24)=0),1,0),IF(EOMONTH(G$5,0)&lt;$T24,0,MAX(0,INT((EOMONTH(G$5,0)-$T24)/$V24)-IF(G$5&gt;$T24,-INT(-(G$5-$T24)/$V24),0)+1)))))</f>
        <v/>
      </c>
      <c r="H24" s="32">
        <f>IF($S24=0,0,IF($X24=1,IF(OR(AND(OR(MONTH(H$5)=Tasks!$X24,MONTH(H$5)=Tasks!$Y24),H$5&gt;=DATE(YEAR($T24),MONTH($T24),1))),1,0),IF($U24&gt;0,IF(AND(3&gt;=$W24,MOD(3-$W24,$U24)=0),1,0),IF(EOMONTH(H$5,0)&lt;$T24,0,MAX(0,INT((EOMONTH(H$5,0)-$T24)/$V24)-IF(H$5&gt;$T24,-INT(-(H$5-$T24)/$V24),0)+1)))))</f>
        <v/>
      </c>
      <c r="I24" s="32">
        <f>IF($S24=0,0,IF($X24=1,IF(OR(AND(OR(MONTH(I$5)=Tasks!$X24,MONTH(I$5)=Tasks!$Y24),I$5&gt;=DATE(YEAR($T24),MONTH($T24),1))),1,0),IF($U24&gt;0,IF(AND(4&gt;=$W24,MOD(4-$W24,$U24)=0),1,0),IF(EOMONTH(I$5,0)&lt;$T24,0,MAX(0,INT((EOMONTH(I$5,0)-$T24)/$V24)-IF(I$5&gt;$T24,-INT(-(I$5-$T24)/$V24),0)+1)))))</f>
        <v/>
      </c>
      <c r="J24" s="32">
        <f>IF($S24=0,0,IF($X24=1,IF(OR(AND(OR(MONTH(J$5)=Tasks!$X24,MONTH(J$5)=Tasks!$Y24),J$5&gt;=DATE(YEAR($T24),MONTH($T24),1))),1,0),IF($U24&gt;0,IF(AND(5&gt;=$W24,MOD(5-$W24,$U24)=0),1,0),IF(EOMONTH(J$5,0)&lt;$T24,0,MAX(0,INT((EOMONTH(J$5,0)-$T24)/$V24)-IF(J$5&gt;$T24,-INT(-(J$5-$T24)/$V24),0)+1)))))</f>
        <v/>
      </c>
      <c r="K24" s="32">
        <f>IF($S24=0,0,IF($X24=1,IF(OR(AND(OR(MONTH(K$5)=Tasks!$X24,MONTH(K$5)=Tasks!$Y24),K$5&gt;=DATE(YEAR($T24),MONTH($T24),1))),1,0),IF($U24&gt;0,IF(AND(6&gt;=$W24,MOD(6-$W24,$U24)=0),1,0),IF(EOMONTH(K$5,0)&lt;$T24,0,MAX(0,INT((EOMONTH(K$5,0)-$T24)/$V24)-IF(K$5&gt;$T24,-INT(-(K$5-$T24)/$V24),0)+1)))))</f>
        <v/>
      </c>
      <c r="L24" s="32">
        <f>IF($S24=0,0,IF($X24=1,IF(OR(AND(OR(MONTH(L$5)=Tasks!$X24,MONTH(L$5)=Tasks!$Y24),L$5&gt;=DATE(YEAR($T24),MONTH($T24),1))),1,0),IF($U24&gt;0,IF(AND(7&gt;=$W24,MOD(7-$W24,$U24)=0),1,0),IF(EOMONTH(L$5,0)&lt;$T24,0,MAX(0,INT((EOMONTH(L$5,0)-$T24)/$V24)-IF(L$5&gt;$T24,-INT(-(L$5-$T24)/$V24),0)+1)))))</f>
        <v/>
      </c>
      <c r="M24" s="32">
        <f>IF($S24=0,0,IF($X24=1,IF(OR(AND(OR(MONTH(M$5)=Tasks!$X24,MONTH(M$5)=Tasks!$Y24),M$5&gt;=DATE(YEAR($T24),MONTH($T24),1))),1,0),IF($U24&gt;0,IF(AND(8&gt;=$W24,MOD(8-$W24,$U24)=0),1,0),IF(EOMONTH(M$5,0)&lt;$T24,0,MAX(0,INT((EOMONTH(M$5,0)-$T24)/$V24)-IF(M$5&gt;$T24,-INT(-(M$5-$T24)/$V24),0)+1)))))</f>
        <v/>
      </c>
      <c r="N24" s="32">
        <f>IF($S24=0,0,IF($X24=1,IF(OR(AND(OR(MONTH(N$5)=Tasks!$X24,MONTH(N$5)=Tasks!$Y24),N$5&gt;=DATE(YEAR($T24),MONTH($T24),1))),1,0),IF($U24&gt;0,IF(AND(9&gt;=$W24,MOD(9-$W24,$U24)=0),1,0),IF(EOMONTH(N$5,0)&lt;$T24,0,MAX(0,INT((EOMONTH(N$5,0)-$T24)/$V24)-IF(N$5&gt;$T24,-INT(-(N$5-$T24)/$V24),0)+1)))))</f>
        <v/>
      </c>
      <c r="O24" s="32">
        <f>IF($S24=0,0,IF($X24=1,IF(OR(AND(OR(MONTH(O$5)=Tasks!$X24,MONTH(O$5)=Tasks!$Y24),O$5&gt;=DATE(YEAR($T24),MONTH($T24),1))),1,0),IF($U24&gt;0,IF(AND(10&gt;=$W24,MOD(10-$W24,$U24)=0),1,0),IF(EOMONTH(O$5,0)&lt;$T24,0,MAX(0,INT((EOMONTH(O$5,0)-$T24)/$V24)-IF(O$5&gt;$T24,-INT(-(O$5-$T24)/$V24),0)+1)))))</f>
        <v/>
      </c>
      <c r="P24" s="32">
        <f>IF($S24=0,0,IF($X24=1,IF(OR(AND(OR(MONTH(P$5)=Tasks!$X24,MONTH(P$5)=Tasks!$Y24),P$5&gt;=DATE(YEAR($T24),MONTH($T24),1))),1,0),IF($U24&gt;0,IF(AND(11&gt;=$W24,MOD(11-$W24,$U24)=0),1,0),IF(EOMONTH(P$5,0)&lt;$T24,0,MAX(0,INT((EOMONTH(P$5,0)-$T24)/$V24)-IF(P$5&gt;$T24,-INT(-(P$5-$T24)/$V24),0)+1)))))</f>
        <v/>
      </c>
      <c r="Q24" s="32">
        <f>SUM(E24:P24)</f>
        <v/>
      </c>
      <c r="R24" s="26">
        <f>Q24*D24</f>
        <v/>
      </c>
      <c r="S24" s="22">
        <f>IF(AND(Tasks!$A24&lt;&gt;"",Tasks!Z24=1,Tasks!L24&lt;&gt;"No"),1,0)</f>
        <v/>
      </c>
      <c r="T24" s="7">
        <f>IF(S24=0,"",IF(X24=1,Tasks!S24,MAX(Tasks!S24,AsOf)))</f>
        <v/>
      </c>
      <c r="U24" s="22">
        <f>IF(OR(S24=0,X24=1),0,IF(Tasks!F24="Months",Tasks!E24,IF(Tasks!F24="Years",12*Tasks!E24,0)))</f>
        <v/>
      </c>
      <c r="V24" s="22">
        <f>IF(OR(S24=0,X24=1),0,IF(Tasks!F24="Days",Tasks!E24,IF(Tasks!F24="Weeks",7*Tasks!E24,0)))</f>
        <v/>
      </c>
      <c r="W24" s="22">
        <f>IF(S24=0,"",(YEAR(T24)-YEAR(PlanStart))*12+MONTH(T24)-MONTH(PlanStart))</f>
        <v/>
      </c>
      <c r="X24" s="22">
        <f>IF(Tasks!D24="Seasonal",1,0)</f>
        <v/>
      </c>
    </row>
    <row r="25">
      <c r="A25" s="11">
        <f>IF(Tasks!$A25="","",Tasks!$A25)</f>
        <v/>
      </c>
      <c r="B25" s="11">
        <f>IF(Tasks!$A25="","",Tasks!B25&amp;"")</f>
        <v/>
      </c>
      <c r="C25" s="31">
        <f>IF(Tasks!$A25="","",IF(S25=0,Tasks!U25,Tasks!S25))</f>
        <v/>
      </c>
      <c r="D25" s="26">
        <f>IF(Tasks!$A25="",0,N(Tasks!R25))</f>
        <v/>
      </c>
      <c r="E25" s="32">
        <f>IF($S25=0,0,IF($X25=1,IF(OR(AND(OR(MONTH(E$5)=Tasks!$X25,MONTH(E$5)=Tasks!$Y25),E$5&gt;=DATE(YEAR($T25),MONTH($T25),1)),AND(0=0,T25&lt;PlanStart)),1,0),IF($U25&gt;0,IF(AND(0&gt;=$W25,MOD(0-$W25,$U25)=0),1,0),IF(EOMONTH(E$5,0)&lt;$T25,0,MAX(0,INT((EOMONTH(E$5,0)-$T25)/$V25)-IF(E$5&gt;$T25,-INT(-(E$5-$T25)/$V25),0)+1)))))</f>
        <v/>
      </c>
      <c r="F25" s="32">
        <f>IF($S25=0,0,IF($X25=1,IF(OR(AND(OR(MONTH(F$5)=Tasks!$X25,MONTH(F$5)=Tasks!$Y25),F$5&gt;=DATE(YEAR($T25),MONTH($T25),1))),1,0),IF($U25&gt;0,IF(AND(1&gt;=$W25,MOD(1-$W25,$U25)=0),1,0),IF(EOMONTH(F$5,0)&lt;$T25,0,MAX(0,INT((EOMONTH(F$5,0)-$T25)/$V25)-IF(F$5&gt;$T25,-INT(-(F$5-$T25)/$V25),0)+1)))))</f>
        <v/>
      </c>
      <c r="G25" s="32">
        <f>IF($S25=0,0,IF($X25=1,IF(OR(AND(OR(MONTH(G$5)=Tasks!$X25,MONTH(G$5)=Tasks!$Y25),G$5&gt;=DATE(YEAR($T25),MONTH($T25),1))),1,0),IF($U25&gt;0,IF(AND(2&gt;=$W25,MOD(2-$W25,$U25)=0),1,0),IF(EOMONTH(G$5,0)&lt;$T25,0,MAX(0,INT((EOMONTH(G$5,0)-$T25)/$V25)-IF(G$5&gt;$T25,-INT(-(G$5-$T25)/$V25),0)+1)))))</f>
        <v/>
      </c>
      <c r="H25" s="32">
        <f>IF($S25=0,0,IF($X25=1,IF(OR(AND(OR(MONTH(H$5)=Tasks!$X25,MONTH(H$5)=Tasks!$Y25),H$5&gt;=DATE(YEAR($T25),MONTH($T25),1))),1,0),IF($U25&gt;0,IF(AND(3&gt;=$W25,MOD(3-$W25,$U25)=0),1,0),IF(EOMONTH(H$5,0)&lt;$T25,0,MAX(0,INT((EOMONTH(H$5,0)-$T25)/$V25)-IF(H$5&gt;$T25,-INT(-(H$5-$T25)/$V25),0)+1)))))</f>
        <v/>
      </c>
      <c r="I25" s="32">
        <f>IF($S25=0,0,IF($X25=1,IF(OR(AND(OR(MONTH(I$5)=Tasks!$X25,MONTH(I$5)=Tasks!$Y25),I$5&gt;=DATE(YEAR($T25),MONTH($T25),1))),1,0),IF($U25&gt;0,IF(AND(4&gt;=$W25,MOD(4-$W25,$U25)=0),1,0),IF(EOMONTH(I$5,0)&lt;$T25,0,MAX(0,INT((EOMONTH(I$5,0)-$T25)/$V25)-IF(I$5&gt;$T25,-INT(-(I$5-$T25)/$V25),0)+1)))))</f>
        <v/>
      </c>
      <c r="J25" s="32">
        <f>IF($S25=0,0,IF($X25=1,IF(OR(AND(OR(MONTH(J$5)=Tasks!$X25,MONTH(J$5)=Tasks!$Y25),J$5&gt;=DATE(YEAR($T25),MONTH($T25),1))),1,0),IF($U25&gt;0,IF(AND(5&gt;=$W25,MOD(5-$W25,$U25)=0),1,0),IF(EOMONTH(J$5,0)&lt;$T25,0,MAX(0,INT((EOMONTH(J$5,0)-$T25)/$V25)-IF(J$5&gt;$T25,-INT(-(J$5-$T25)/$V25),0)+1)))))</f>
        <v/>
      </c>
      <c r="K25" s="32">
        <f>IF($S25=0,0,IF($X25=1,IF(OR(AND(OR(MONTH(K$5)=Tasks!$X25,MONTH(K$5)=Tasks!$Y25),K$5&gt;=DATE(YEAR($T25),MONTH($T25),1))),1,0),IF($U25&gt;0,IF(AND(6&gt;=$W25,MOD(6-$W25,$U25)=0),1,0),IF(EOMONTH(K$5,0)&lt;$T25,0,MAX(0,INT((EOMONTH(K$5,0)-$T25)/$V25)-IF(K$5&gt;$T25,-INT(-(K$5-$T25)/$V25),0)+1)))))</f>
        <v/>
      </c>
      <c r="L25" s="32">
        <f>IF($S25=0,0,IF($X25=1,IF(OR(AND(OR(MONTH(L$5)=Tasks!$X25,MONTH(L$5)=Tasks!$Y25),L$5&gt;=DATE(YEAR($T25),MONTH($T25),1))),1,0),IF($U25&gt;0,IF(AND(7&gt;=$W25,MOD(7-$W25,$U25)=0),1,0),IF(EOMONTH(L$5,0)&lt;$T25,0,MAX(0,INT((EOMONTH(L$5,0)-$T25)/$V25)-IF(L$5&gt;$T25,-INT(-(L$5-$T25)/$V25),0)+1)))))</f>
        <v/>
      </c>
      <c r="M25" s="32">
        <f>IF($S25=0,0,IF($X25=1,IF(OR(AND(OR(MONTH(M$5)=Tasks!$X25,MONTH(M$5)=Tasks!$Y25),M$5&gt;=DATE(YEAR($T25),MONTH($T25),1))),1,0),IF($U25&gt;0,IF(AND(8&gt;=$W25,MOD(8-$W25,$U25)=0),1,0),IF(EOMONTH(M$5,0)&lt;$T25,0,MAX(0,INT((EOMONTH(M$5,0)-$T25)/$V25)-IF(M$5&gt;$T25,-INT(-(M$5-$T25)/$V25),0)+1)))))</f>
        <v/>
      </c>
      <c r="N25" s="32">
        <f>IF($S25=0,0,IF($X25=1,IF(OR(AND(OR(MONTH(N$5)=Tasks!$X25,MONTH(N$5)=Tasks!$Y25),N$5&gt;=DATE(YEAR($T25),MONTH($T25),1))),1,0),IF($U25&gt;0,IF(AND(9&gt;=$W25,MOD(9-$W25,$U25)=0),1,0),IF(EOMONTH(N$5,0)&lt;$T25,0,MAX(0,INT((EOMONTH(N$5,0)-$T25)/$V25)-IF(N$5&gt;$T25,-INT(-(N$5-$T25)/$V25),0)+1)))))</f>
        <v/>
      </c>
      <c r="O25" s="32">
        <f>IF($S25=0,0,IF($X25=1,IF(OR(AND(OR(MONTH(O$5)=Tasks!$X25,MONTH(O$5)=Tasks!$Y25),O$5&gt;=DATE(YEAR($T25),MONTH($T25),1))),1,0),IF($U25&gt;0,IF(AND(10&gt;=$W25,MOD(10-$W25,$U25)=0),1,0),IF(EOMONTH(O$5,0)&lt;$T25,0,MAX(0,INT((EOMONTH(O$5,0)-$T25)/$V25)-IF(O$5&gt;$T25,-INT(-(O$5-$T25)/$V25),0)+1)))))</f>
        <v/>
      </c>
      <c r="P25" s="32">
        <f>IF($S25=0,0,IF($X25=1,IF(OR(AND(OR(MONTH(P$5)=Tasks!$X25,MONTH(P$5)=Tasks!$Y25),P$5&gt;=DATE(YEAR($T25),MONTH($T25),1))),1,0),IF($U25&gt;0,IF(AND(11&gt;=$W25,MOD(11-$W25,$U25)=0),1,0),IF(EOMONTH(P$5,0)&lt;$T25,0,MAX(0,INT((EOMONTH(P$5,0)-$T25)/$V25)-IF(P$5&gt;$T25,-INT(-(P$5-$T25)/$V25),0)+1)))))</f>
        <v/>
      </c>
      <c r="Q25" s="32">
        <f>SUM(E25:P25)</f>
        <v/>
      </c>
      <c r="R25" s="26">
        <f>Q25*D25</f>
        <v/>
      </c>
      <c r="S25" s="22">
        <f>IF(AND(Tasks!$A25&lt;&gt;"",Tasks!Z25=1,Tasks!L25&lt;&gt;"No"),1,0)</f>
        <v/>
      </c>
      <c r="T25" s="7">
        <f>IF(S25=0,"",IF(X25=1,Tasks!S25,MAX(Tasks!S25,AsOf)))</f>
        <v/>
      </c>
      <c r="U25" s="22">
        <f>IF(OR(S25=0,X25=1),0,IF(Tasks!F25="Months",Tasks!E25,IF(Tasks!F25="Years",12*Tasks!E25,0)))</f>
        <v/>
      </c>
      <c r="V25" s="22">
        <f>IF(OR(S25=0,X25=1),0,IF(Tasks!F25="Days",Tasks!E25,IF(Tasks!F25="Weeks",7*Tasks!E25,0)))</f>
        <v/>
      </c>
      <c r="W25" s="22">
        <f>IF(S25=0,"",(YEAR(T25)-YEAR(PlanStart))*12+MONTH(T25)-MONTH(PlanStart))</f>
        <v/>
      </c>
      <c r="X25" s="22">
        <f>IF(Tasks!D25="Seasonal",1,0)</f>
        <v/>
      </c>
    </row>
    <row r="26">
      <c r="A26" s="11">
        <f>IF(Tasks!$A26="","",Tasks!$A26)</f>
        <v/>
      </c>
      <c r="B26" s="11">
        <f>IF(Tasks!$A26="","",Tasks!B26&amp;"")</f>
        <v/>
      </c>
      <c r="C26" s="31">
        <f>IF(Tasks!$A26="","",IF(S26=0,Tasks!U26,Tasks!S26))</f>
        <v/>
      </c>
      <c r="D26" s="26">
        <f>IF(Tasks!$A26="",0,N(Tasks!R26))</f>
        <v/>
      </c>
      <c r="E26" s="32">
        <f>IF($S26=0,0,IF($X26=1,IF(OR(AND(OR(MONTH(E$5)=Tasks!$X26,MONTH(E$5)=Tasks!$Y26),E$5&gt;=DATE(YEAR($T26),MONTH($T26),1)),AND(0=0,T26&lt;PlanStart)),1,0),IF($U26&gt;0,IF(AND(0&gt;=$W26,MOD(0-$W26,$U26)=0),1,0),IF(EOMONTH(E$5,0)&lt;$T26,0,MAX(0,INT((EOMONTH(E$5,0)-$T26)/$V26)-IF(E$5&gt;$T26,-INT(-(E$5-$T26)/$V26),0)+1)))))</f>
        <v/>
      </c>
      <c r="F26" s="32">
        <f>IF($S26=0,0,IF($X26=1,IF(OR(AND(OR(MONTH(F$5)=Tasks!$X26,MONTH(F$5)=Tasks!$Y26),F$5&gt;=DATE(YEAR($T26),MONTH($T26),1))),1,0),IF($U26&gt;0,IF(AND(1&gt;=$W26,MOD(1-$W26,$U26)=0),1,0),IF(EOMONTH(F$5,0)&lt;$T26,0,MAX(0,INT((EOMONTH(F$5,0)-$T26)/$V26)-IF(F$5&gt;$T26,-INT(-(F$5-$T26)/$V26),0)+1)))))</f>
        <v/>
      </c>
      <c r="G26" s="32">
        <f>IF($S26=0,0,IF($X26=1,IF(OR(AND(OR(MONTH(G$5)=Tasks!$X26,MONTH(G$5)=Tasks!$Y26),G$5&gt;=DATE(YEAR($T26),MONTH($T26),1))),1,0),IF($U26&gt;0,IF(AND(2&gt;=$W26,MOD(2-$W26,$U26)=0),1,0),IF(EOMONTH(G$5,0)&lt;$T26,0,MAX(0,INT((EOMONTH(G$5,0)-$T26)/$V26)-IF(G$5&gt;$T26,-INT(-(G$5-$T26)/$V26),0)+1)))))</f>
        <v/>
      </c>
      <c r="H26" s="32">
        <f>IF($S26=0,0,IF($X26=1,IF(OR(AND(OR(MONTH(H$5)=Tasks!$X26,MONTH(H$5)=Tasks!$Y26),H$5&gt;=DATE(YEAR($T26),MONTH($T26),1))),1,0),IF($U26&gt;0,IF(AND(3&gt;=$W26,MOD(3-$W26,$U26)=0),1,0),IF(EOMONTH(H$5,0)&lt;$T26,0,MAX(0,INT((EOMONTH(H$5,0)-$T26)/$V26)-IF(H$5&gt;$T26,-INT(-(H$5-$T26)/$V26),0)+1)))))</f>
        <v/>
      </c>
      <c r="I26" s="32">
        <f>IF($S26=0,0,IF($X26=1,IF(OR(AND(OR(MONTH(I$5)=Tasks!$X26,MONTH(I$5)=Tasks!$Y26),I$5&gt;=DATE(YEAR($T26),MONTH($T26),1))),1,0),IF($U26&gt;0,IF(AND(4&gt;=$W26,MOD(4-$W26,$U26)=0),1,0),IF(EOMONTH(I$5,0)&lt;$T26,0,MAX(0,INT((EOMONTH(I$5,0)-$T26)/$V26)-IF(I$5&gt;$T26,-INT(-(I$5-$T26)/$V26),0)+1)))))</f>
        <v/>
      </c>
      <c r="J26" s="32">
        <f>IF($S26=0,0,IF($X26=1,IF(OR(AND(OR(MONTH(J$5)=Tasks!$X26,MONTH(J$5)=Tasks!$Y26),J$5&gt;=DATE(YEAR($T26),MONTH($T26),1))),1,0),IF($U26&gt;0,IF(AND(5&gt;=$W26,MOD(5-$W26,$U26)=0),1,0),IF(EOMONTH(J$5,0)&lt;$T26,0,MAX(0,INT((EOMONTH(J$5,0)-$T26)/$V26)-IF(J$5&gt;$T26,-INT(-(J$5-$T26)/$V26),0)+1)))))</f>
        <v/>
      </c>
      <c r="K26" s="32">
        <f>IF($S26=0,0,IF($X26=1,IF(OR(AND(OR(MONTH(K$5)=Tasks!$X26,MONTH(K$5)=Tasks!$Y26),K$5&gt;=DATE(YEAR($T26),MONTH($T26),1))),1,0),IF($U26&gt;0,IF(AND(6&gt;=$W26,MOD(6-$W26,$U26)=0),1,0),IF(EOMONTH(K$5,0)&lt;$T26,0,MAX(0,INT((EOMONTH(K$5,0)-$T26)/$V26)-IF(K$5&gt;$T26,-INT(-(K$5-$T26)/$V26),0)+1)))))</f>
        <v/>
      </c>
      <c r="L26" s="32">
        <f>IF($S26=0,0,IF($X26=1,IF(OR(AND(OR(MONTH(L$5)=Tasks!$X26,MONTH(L$5)=Tasks!$Y26),L$5&gt;=DATE(YEAR($T26),MONTH($T26),1))),1,0),IF($U26&gt;0,IF(AND(7&gt;=$W26,MOD(7-$W26,$U26)=0),1,0),IF(EOMONTH(L$5,0)&lt;$T26,0,MAX(0,INT((EOMONTH(L$5,0)-$T26)/$V26)-IF(L$5&gt;$T26,-INT(-(L$5-$T26)/$V26),0)+1)))))</f>
        <v/>
      </c>
      <c r="M26" s="32">
        <f>IF($S26=0,0,IF($X26=1,IF(OR(AND(OR(MONTH(M$5)=Tasks!$X26,MONTH(M$5)=Tasks!$Y26),M$5&gt;=DATE(YEAR($T26),MONTH($T26),1))),1,0),IF($U26&gt;0,IF(AND(8&gt;=$W26,MOD(8-$W26,$U26)=0),1,0),IF(EOMONTH(M$5,0)&lt;$T26,0,MAX(0,INT((EOMONTH(M$5,0)-$T26)/$V26)-IF(M$5&gt;$T26,-INT(-(M$5-$T26)/$V26),0)+1)))))</f>
        <v/>
      </c>
      <c r="N26" s="32">
        <f>IF($S26=0,0,IF($X26=1,IF(OR(AND(OR(MONTH(N$5)=Tasks!$X26,MONTH(N$5)=Tasks!$Y26),N$5&gt;=DATE(YEAR($T26),MONTH($T26),1))),1,0),IF($U26&gt;0,IF(AND(9&gt;=$W26,MOD(9-$W26,$U26)=0),1,0),IF(EOMONTH(N$5,0)&lt;$T26,0,MAX(0,INT((EOMONTH(N$5,0)-$T26)/$V26)-IF(N$5&gt;$T26,-INT(-(N$5-$T26)/$V26),0)+1)))))</f>
        <v/>
      </c>
      <c r="O26" s="32">
        <f>IF($S26=0,0,IF($X26=1,IF(OR(AND(OR(MONTH(O$5)=Tasks!$X26,MONTH(O$5)=Tasks!$Y26),O$5&gt;=DATE(YEAR($T26),MONTH($T26),1))),1,0),IF($U26&gt;0,IF(AND(10&gt;=$W26,MOD(10-$W26,$U26)=0),1,0),IF(EOMONTH(O$5,0)&lt;$T26,0,MAX(0,INT((EOMONTH(O$5,0)-$T26)/$V26)-IF(O$5&gt;$T26,-INT(-(O$5-$T26)/$V26),0)+1)))))</f>
        <v/>
      </c>
      <c r="P26" s="32">
        <f>IF($S26=0,0,IF($X26=1,IF(OR(AND(OR(MONTH(P$5)=Tasks!$X26,MONTH(P$5)=Tasks!$Y26),P$5&gt;=DATE(YEAR($T26),MONTH($T26),1))),1,0),IF($U26&gt;0,IF(AND(11&gt;=$W26,MOD(11-$W26,$U26)=0),1,0),IF(EOMONTH(P$5,0)&lt;$T26,0,MAX(0,INT((EOMONTH(P$5,0)-$T26)/$V26)-IF(P$5&gt;$T26,-INT(-(P$5-$T26)/$V26),0)+1)))))</f>
        <v/>
      </c>
      <c r="Q26" s="32">
        <f>SUM(E26:P26)</f>
        <v/>
      </c>
      <c r="R26" s="26">
        <f>Q26*D26</f>
        <v/>
      </c>
      <c r="S26" s="22">
        <f>IF(AND(Tasks!$A26&lt;&gt;"",Tasks!Z26=1,Tasks!L26&lt;&gt;"No"),1,0)</f>
        <v/>
      </c>
      <c r="T26" s="7">
        <f>IF(S26=0,"",IF(X26=1,Tasks!S26,MAX(Tasks!S26,AsOf)))</f>
        <v/>
      </c>
      <c r="U26" s="22">
        <f>IF(OR(S26=0,X26=1),0,IF(Tasks!F26="Months",Tasks!E26,IF(Tasks!F26="Years",12*Tasks!E26,0)))</f>
        <v/>
      </c>
      <c r="V26" s="22">
        <f>IF(OR(S26=0,X26=1),0,IF(Tasks!F26="Days",Tasks!E26,IF(Tasks!F26="Weeks",7*Tasks!E26,0)))</f>
        <v/>
      </c>
      <c r="W26" s="22">
        <f>IF(S26=0,"",(YEAR(T26)-YEAR(PlanStart))*12+MONTH(T26)-MONTH(PlanStart))</f>
        <v/>
      </c>
      <c r="X26" s="22">
        <f>IF(Tasks!D26="Seasonal",1,0)</f>
        <v/>
      </c>
    </row>
    <row r="27">
      <c r="A27" s="11">
        <f>IF(Tasks!$A27="","",Tasks!$A27)</f>
        <v/>
      </c>
      <c r="B27" s="11">
        <f>IF(Tasks!$A27="","",Tasks!B27&amp;"")</f>
        <v/>
      </c>
      <c r="C27" s="31">
        <f>IF(Tasks!$A27="","",IF(S27=0,Tasks!U27,Tasks!S27))</f>
        <v/>
      </c>
      <c r="D27" s="26">
        <f>IF(Tasks!$A27="",0,N(Tasks!R27))</f>
        <v/>
      </c>
      <c r="E27" s="32">
        <f>IF($S27=0,0,IF($X27=1,IF(OR(AND(OR(MONTH(E$5)=Tasks!$X27,MONTH(E$5)=Tasks!$Y27),E$5&gt;=DATE(YEAR($T27),MONTH($T27),1)),AND(0=0,T27&lt;PlanStart)),1,0),IF($U27&gt;0,IF(AND(0&gt;=$W27,MOD(0-$W27,$U27)=0),1,0),IF(EOMONTH(E$5,0)&lt;$T27,0,MAX(0,INT((EOMONTH(E$5,0)-$T27)/$V27)-IF(E$5&gt;$T27,-INT(-(E$5-$T27)/$V27),0)+1)))))</f>
        <v/>
      </c>
      <c r="F27" s="32">
        <f>IF($S27=0,0,IF($X27=1,IF(OR(AND(OR(MONTH(F$5)=Tasks!$X27,MONTH(F$5)=Tasks!$Y27),F$5&gt;=DATE(YEAR($T27),MONTH($T27),1))),1,0),IF($U27&gt;0,IF(AND(1&gt;=$W27,MOD(1-$W27,$U27)=0),1,0),IF(EOMONTH(F$5,0)&lt;$T27,0,MAX(0,INT((EOMONTH(F$5,0)-$T27)/$V27)-IF(F$5&gt;$T27,-INT(-(F$5-$T27)/$V27),0)+1)))))</f>
        <v/>
      </c>
      <c r="G27" s="32">
        <f>IF($S27=0,0,IF($X27=1,IF(OR(AND(OR(MONTH(G$5)=Tasks!$X27,MONTH(G$5)=Tasks!$Y27),G$5&gt;=DATE(YEAR($T27),MONTH($T27),1))),1,0),IF($U27&gt;0,IF(AND(2&gt;=$W27,MOD(2-$W27,$U27)=0),1,0),IF(EOMONTH(G$5,0)&lt;$T27,0,MAX(0,INT((EOMONTH(G$5,0)-$T27)/$V27)-IF(G$5&gt;$T27,-INT(-(G$5-$T27)/$V27),0)+1)))))</f>
        <v/>
      </c>
      <c r="H27" s="32">
        <f>IF($S27=0,0,IF($X27=1,IF(OR(AND(OR(MONTH(H$5)=Tasks!$X27,MONTH(H$5)=Tasks!$Y27),H$5&gt;=DATE(YEAR($T27),MONTH($T27),1))),1,0),IF($U27&gt;0,IF(AND(3&gt;=$W27,MOD(3-$W27,$U27)=0),1,0),IF(EOMONTH(H$5,0)&lt;$T27,0,MAX(0,INT((EOMONTH(H$5,0)-$T27)/$V27)-IF(H$5&gt;$T27,-INT(-(H$5-$T27)/$V27),0)+1)))))</f>
        <v/>
      </c>
      <c r="I27" s="32">
        <f>IF($S27=0,0,IF($X27=1,IF(OR(AND(OR(MONTH(I$5)=Tasks!$X27,MONTH(I$5)=Tasks!$Y27),I$5&gt;=DATE(YEAR($T27),MONTH($T27),1))),1,0),IF($U27&gt;0,IF(AND(4&gt;=$W27,MOD(4-$W27,$U27)=0),1,0),IF(EOMONTH(I$5,0)&lt;$T27,0,MAX(0,INT((EOMONTH(I$5,0)-$T27)/$V27)-IF(I$5&gt;$T27,-INT(-(I$5-$T27)/$V27),0)+1)))))</f>
        <v/>
      </c>
      <c r="J27" s="32">
        <f>IF($S27=0,0,IF($X27=1,IF(OR(AND(OR(MONTH(J$5)=Tasks!$X27,MONTH(J$5)=Tasks!$Y27),J$5&gt;=DATE(YEAR($T27),MONTH($T27),1))),1,0),IF($U27&gt;0,IF(AND(5&gt;=$W27,MOD(5-$W27,$U27)=0),1,0),IF(EOMONTH(J$5,0)&lt;$T27,0,MAX(0,INT((EOMONTH(J$5,0)-$T27)/$V27)-IF(J$5&gt;$T27,-INT(-(J$5-$T27)/$V27),0)+1)))))</f>
        <v/>
      </c>
      <c r="K27" s="32">
        <f>IF($S27=0,0,IF($X27=1,IF(OR(AND(OR(MONTH(K$5)=Tasks!$X27,MONTH(K$5)=Tasks!$Y27),K$5&gt;=DATE(YEAR($T27),MONTH($T27),1))),1,0),IF($U27&gt;0,IF(AND(6&gt;=$W27,MOD(6-$W27,$U27)=0),1,0),IF(EOMONTH(K$5,0)&lt;$T27,0,MAX(0,INT((EOMONTH(K$5,0)-$T27)/$V27)-IF(K$5&gt;$T27,-INT(-(K$5-$T27)/$V27),0)+1)))))</f>
        <v/>
      </c>
      <c r="L27" s="32">
        <f>IF($S27=0,0,IF($X27=1,IF(OR(AND(OR(MONTH(L$5)=Tasks!$X27,MONTH(L$5)=Tasks!$Y27),L$5&gt;=DATE(YEAR($T27),MONTH($T27),1))),1,0),IF($U27&gt;0,IF(AND(7&gt;=$W27,MOD(7-$W27,$U27)=0),1,0),IF(EOMONTH(L$5,0)&lt;$T27,0,MAX(0,INT((EOMONTH(L$5,0)-$T27)/$V27)-IF(L$5&gt;$T27,-INT(-(L$5-$T27)/$V27),0)+1)))))</f>
        <v/>
      </c>
      <c r="M27" s="32">
        <f>IF($S27=0,0,IF($X27=1,IF(OR(AND(OR(MONTH(M$5)=Tasks!$X27,MONTH(M$5)=Tasks!$Y27),M$5&gt;=DATE(YEAR($T27),MONTH($T27),1))),1,0),IF($U27&gt;0,IF(AND(8&gt;=$W27,MOD(8-$W27,$U27)=0),1,0),IF(EOMONTH(M$5,0)&lt;$T27,0,MAX(0,INT((EOMONTH(M$5,0)-$T27)/$V27)-IF(M$5&gt;$T27,-INT(-(M$5-$T27)/$V27),0)+1)))))</f>
        <v/>
      </c>
      <c r="N27" s="32">
        <f>IF($S27=0,0,IF($X27=1,IF(OR(AND(OR(MONTH(N$5)=Tasks!$X27,MONTH(N$5)=Tasks!$Y27),N$5&gt;=DATE(YEAR($T27),MONTH($T27),1))),1,0),IF($U27&gt;0,IF(AND(9&gt;=$W27,MOD(9-$W27,$U27)=0),1,0),IF(EOMONTH(N$5,0)&lt;$T27,0,MAX(0,INT((EOMONTH(N$5,0)-$T27)/$V27)-IF(N$5&gt;$T27,-INT(-(N$5-$T27)/$V27),0)+1)))))</f>
        <v/>
      </c>
      <c r="O27" s="32">
        <f>IF($S27=0,0,IF($X27=1,IF(OR(AND(OR(MONTH(O$5)=Tasks!$X27,MONTH(O$5)=Tasks!$Y27),O$5&gt;=DATE(YEAR($T27),MONTH($T27),1))),1,0),IF($U27&gt;0,IF(AND(10&gt;=$W27,MOD(10-$W27,$U27)=0),1,0),IF(EOMONTH(O$5,0)&lt;$T27,0,MAX(0,INT((EOMONTH(O$5,0)-$T27)/$V27)-IF(O$5&gt;$T27,-INT(-(O$5-$T27)/$V27),0)+1)))))</f>
        <v/>
      </c>
      <c r="P27" s="32">
        <f>IF($S27=0,0,IF($X27=1,IF(OR(AND(OR(MONTH(P$5)=Tasks!$X27,MONTH(P$5)=Tasks!$Y27),P$5&gt;=DATE(YEAR($T27),MONTH($T27),1))),1,0),IF($U27&gt;0,IF(AND(11&gt;=$W27,MOD(11-$W27,$U27)=0),1,0),IF(EOMONTH(P$5,0)&lt;$T27,0,MAX(0,INT((EOMONTH(P$5,0)-$T27)/$V27)-IF(P$5&gt;$T27,-INT(-(P$5-$T27)/$V27),0)+1)))))</f>
        <v/>
      </c>
      <c r="Q27" s="32">
        <f>SUM(E27:P27)</f>
        <v/>
      </c>
      <c r="R27" s="26">
        <f>Q27*D27</f>
        <v/>
      </c>
      <c r="S27" s="22">
        <f>IF(AND(Tasks!$A27&lt;&gt;"",Tasks!Z27=1,Tasks!L27&lt;&gt;"No"),1,0)</f>
        <v/>
      </c>
      <c r="T27" s="7">
        <f>IF(S27=0,"",IF(X27=1,Tasks!S27,MAX(Tasks!S27,AsOf)))</f>
        <v/>
      </c>
      <c r="U27" s="22">
        <f>IF(OR(S27=0,X27=1),0,IF(Tasks!F27="Months",Tasks!E27,IF(Tasks!F27="Years",12*Tasks!E27,0)))</f>
        <v/>
      </c>
      <c r="V27" s="22">
        <f>IF(OR(S27=0,X27=1),0,IF(Tasks!F27="Days",Tasks!E27,IF(Tasks!F27="Weeks",7*Tasks!E27,0)))</f>
        <v/>
      </c>
      <c r="W27" s="22">
        <f>IF(S27=0,"",(YEAR(T27)-YEAR(PlanStart))*12+MONTH(T27)-MONTH(PlanStart))</f>
        <v/>
      </c>
      <c r="X27" s="22">
        <f>IF(Tasks!D27="Seasonal",1,0)</f>
        <v/>
      </c>
    </row>
    <row r="28">
      <c r="A28" s="11">
        <f>IF(Tasks!$A28="","",Tasks!$A28)</f>
        <v/>
      </c>
      <c r="B28" s="11">
        <f>IF(Tasks!$A28="","",Tasks!B28&amp;"")</f>
        <v/>
      </c>
      <c r="C28" s="31">
        <f>IF(Tasks!$A28="","",IF(S28=0,Tasks!U28,Tasks!S28))</f>
        <v/>
      </c>
      <c r="D28" s="26">
        <f>IF(Tasks!$A28="",0,N(Tasks!R28))</f>
        <v/>
      </c>
      <c r="E28" s="32">
        <f>IF($S28=0,0,IF($X28=1,IF(OR(AND(OR(MONTH(E$5)=Tasks!$X28,MONTH(E$5)=Tasks!$Y28),E$5&gt;=DATE(YEAR($T28),MONTH($T28),1)),AND(0=0,T28&lt;PlanStart)),1,0),IF($U28&gt;0,IF(AND(0&gt;=$W28,MOD(0-$W28,$U28)=0),1,0),IF(EOMONTH(E$5,0)&lt;$T28,0,MAX(0,INT((EOMONTH(E$5,0)-$T28)/$V28)-IF(E$5&gt;$T28,-INT(-(E$5-$T28)/$V28),0)+1)))))</f>
        <v/>
      </c>
      <c r="F28" s="32">
        <f>IF($S28=0,0,IF($X28=1,IF(OR(AND(OR(MONTH(F$5)=Tasks!$X28,MONTH(F$5)=Tasks!$Y28),F$5&gt;=DATE(YEAR($T28),MONTH($T28),1))),1,0),IF($U28&gt;0,IF(AND(1&gt;=$W28,MOD(1-$W28,$U28)=0),1,0),IF(EOMONTH(F$5,0)&lt;$T28,0,MAX(0,INT((EOMONTH(F$5,0)-$T28)/$V28)-IF(F$5&gt;$T28,-INT(-(F$5-$T28)/$V28),0)+1)))))</f>
        <v/>
      </c>
      <c r="G28" s="32">
        <f>IF($S28=0,0,IF($X28=1,IF(OR(AND(OR(MONTH(G$5)=Tasks!$X28,MONTH(G$5)=Tasks!$Y28),G$5&gt;=DATE(YEAR($T28),MONTH($T28),1))),1,0),IF($U28&gt;0,IF(AND(2&gt;=$W28,MOD(2-$W28,$U28)=0),1,0),IF(EOMONTH(G$5,0)&lt;$T28,0,MAX(0,INT((EOMONTH(G$5,0)-$T28)/$V28)-IF(G$5&gt;$T28,-INT(-(G$5-$T28)/$V28),0)+1)))))</f>
        <v/>
      </c>
      <c r="H28" s="32">
        <f>IF($S28=0,0,IF($X28=1,IF(OR(AND(OR(MONTH(H$5)=Tasks!$X28,MONTH(H$5)=Tasks!$Y28),H$5&gt;=DATE(YEAR($T28),MONTH($T28),1))),1,0),IF($U28&gt;0,IF(AND(3&gt;=$W28,MOD(3-$W28,$U28)=0),1,0),IF(EOMONTH(H$5,0)&lt;$T28,0,MAX(0,INT((EOMONTH(H$5,0)-$T28)/$V28)-IF(H$5&gt;$T28,-INT(-(H$5-$T28)/$V28),0)+1)))))</f>
        <v/>
      </c>
      <c r="I28" s="32">
        <f>IF($S28=0,0,IF($X28=1,IF(OR(AND(OR(MONTH(I$5)=Tasks!$X28,MONTH(I$5)=Tasks!$Y28),I$5&gt;=DATE(YEAR($T28),MONTH($T28),1))),1,0),IF($U28&gt;0,IF(AND(4&gt;=$W28,MOD(4-$W28,$U28)=0),1,0),IF(EOMONTH(I$5,0)&lt;$T28,0,MAX(0,INT((EOMONTH(I$5,0)-$T28)/$V28)-IF(I$5&gt;$T28,-INT(-(I$5-$T28)/$V28),0)+1)))))</f>
        <v/>
      </c>
      <c r="J28" s="32">
        <f>IF($S28=0,0,IF($X28=1,IF(OR(AND(OR(MONTH(J$5)=Tasks!$X28,MONTH(J$5)=Tasks!$Y28),J$5&gt;=DATE(YEAR($T28),MONTH($T28),1))),1,0),IF($U28&gt;0,IF(AND(5&gt;=$W28,MOD(5-$W28,$U28)=0),1,0),IF(EOMONTH(J$5,0)&lt;$T28,0,MAX(0,INT((EOMONTH(J$5,0)-$T28)/$V28)-IF(J$5&gt;$T28,-INT(-(J$5-$T28)/$V28),0)+1)))))</f>
        <v/>
      </c>
      <c r="K28" s="32">
        <f>IF($S28=0,0,IF($X28=1,IF(OR(AND(OR(MONTH(K$5)=Tasks!$X28,MONTH(K$5)=Tasks!$Y28),K$5&gt;=DATE(YEAR($T28),MONTH($T28),1))),1,0),IF($U28&gt;0,IF(AND(6&gt;=$W28,MOD(6-$W28,$U28)=0),1,0),IF(EOMONTH(K$5,0)&lt;$T28,0,MAX(0,INT((EOMONTH(K$5,0)-$T28)/$V28)-IF(K$5&gt;$T28,-INT(-(K$5-$T28)/$V28),0)+1)))))</f>
        <v/>
      </c>
      <c r="L28" s="32">
        <f>IF($S28=0,0,IF($X28=1,IF(OR(AND(OR(MONTH(L$5)=Tasks!$X28,MONTH(L$5)=Tasks!$Y28),L$5&gt;=DATE(YEAR($T28),MONTH($T28),1))),1,0),IF($U28&gt;0,IF(AND(7&gt;=$W28,MOD(7-$W28,$U28)=0),1,0),IF(EOMONTH(L$5,0)&lt;$T28,0,MAX(0,INT((EOMONTH(L$5,0)-$T28)/$V28)-IF(L$5&gt;$T28,-INT(-(L$5-$T28)/$V28),0)+1)))))</f>
        <v/>
      </c>
      <c r="M28" s="32">
        <f>IF($S28=0,0,IF($X28=1,IF(OR(AND(OR(MONTH(M$5)=Tasks!$X28,MONTH(M$5)=Tasks!$Y28),M$5&gt;=DATE(YEAR($T28),MONTH($T28),1))),1,0),IF($U28&gt;0,IF(AND(8&gt;=$W28,MOD(8-$W28,$U28)=0),1,0),IF(EOMONTH(M$5,0)&lt;$T28,0,MAX(0,INT((EOMONTH(M$5,0)-$T28)/$V28)-IF(M$5&gt;$T28,-INT(-(M$5-$T28)/$V28),0)+1)))))</f>
        <v/>
      </c>
      <c r="N28" s="32">
        <f>IF($S28=0,0,IF($X28=1,IF(OR(AND(OR(MONTH(N$5)=Tasks!$X28,MONTH(N$5)=Tasks!$Y28),N$5&gt;=DATE(YEAR($T28),MONTH($T28),1))),1,0),IF($U28&gt;0,IF(AND(9&gt;=$W28,MOD(9-$W28,$U28)=0),1,0),IF(EOMONTH(N$5,0)&lt;$T28,0,MAX(0,INT((EOMONTH(N$5,0)-$T28)/$V28)-IF(N$5&gt;$T28,-INT(-(N$5-$T28)/$V28),0)+1)))))</f>
        <v/>
      </c>
      <c r="O28" s="32">
        <f>IF($S28=0,0,IF($X28=1,IF(OR(AND(OR(MONTH(O$5)=Tasks!$X28,MONTH(O$5)=Tasks!$Y28),O$5&gt;=DATE(YEAR($T28),MONTH($T28),1))),1,0),IF($U28&gt;0,IF(AND(10&gt;=$W28,MOD(10-$W28,$U28)=0),1,0),IF(EOMONTH(O$5,0)&lt;$T28,0,MAX(0,INT((EOMONTH(O$5,0)-$T28)/$V28)-IF(O$5&gt;$T28,-INT(-(O$5-$T28)/$V28),0)+1)))))</f>
        <v/>
      </c>
      <c r="P28" s="32">
        <f>IF($S28=0,0,IF($X28=1,IF(OR(AND(OR(MONTH(P$5)=Tasks!$X28,MONTH(P$5)=Tasks!$Y28),P$5&gt;=DATE(YEAR($T28),MONTH($T28),1))),1,0),IF($U28&gt;0,IF(AND(11&gt;=$W28,MOD(11-$W28,$U28)=0),1,0),IF(EOMONTH(P$5,0)&lt;$T28,0,MAX(0,INT((EOMONTH(P$5,0)-$T28)/$V28)-IF(P$5&gt;$T28,-INT(-(P$5-$T28)/$V28),0)+1)))))</f>
        <v/>
      </c>
      <c r="Q28" s="32">
        <f>SUM(E28:P28)</f>
        <v/>
      </c>
      <c r="R28" s="26">
        <f>Q28*D28</f>
        <v/>
      </c>
      <c r="S28" s="22">
        <f>IF(AND(Tasks!$A28&lt;&gt;"",Tasks!Z28=1,Tasks!L28&lt;&gt;"No"),1,0)</f>
        <v/>
      </c>
      <c r="T28" s="7">
        <f>IF(S28=0,"",IF(X28=1,Tasks!S28,MAX(Tasks!S28,AsOf)))</f>
        <v/>
      </c>
      <c r="U28" s="22">
        <f>IF(OR(S28=0,X28=1),0,IF(Tasks!F28="Months",Tasks!E28,IF(Tasks!F28="Years",12*Tasks!E28,0)))</f>
        <v/>
      </c>
      <c r="V28" s="22">
        <f>IF(OR(S28=0,X28=1),0,IF(Tasks!F28="Days",Tasks!E28,IF(Tasks!F28="Weeks",7*Tasks!E28,0)))</f>
        <v/>
      </c>
      <c r="W28" s="22">
        <f>IF(S28=0,"",(YEAR(T28)-YEAR(PlanStart))*12+MONTH(T28)-MONTH(PlanStart))</f>
        <v/>
      </c>
      <c r="X28" s="22">
        <f>IF(Tasks!D28="Seasonal",1,0)</f>
        <v/>
      </c>
    </row>
    <row r="29">
      <c r="A29" s="11">
        <f>IF(Tasks!$A29="","",Tasks!$A29)</f>
        <v/>
      </c>
      <c r="B29" s="11">
        <f>IF(Tasks!$A29="","",Tasks!B29&amp;"")</f>
        <v/>
      </c>
      <c r="C29" s="31">
        <f>IF(Tasks!$A29="","",IF(S29=0,Tasks!U29,Tasks!S29))</f>
        <v/>
      </c>
      <c r="D29" s="26">
        <f>IF(Tasks!$A29="",0,N(Tasks!R29))</f>
        <v/>
      </c>
      <c r="E29" s="32">
        <f>IF($S29=0,0,IF($X29=1,IF(OR(AND(OR(MONTH(E$5)=Tasks!$X29,MONTH(E$5)=Tasks!$Y29),E$5&gt;=DATE(YEAR($T29),MONTH($T29),1)),AND(0=0,T29&lt;PlanStart)),1,0),IF($U29&gt;0,IF(AND(0&gt;=$W29,MOD(0-$W29,$U29)=0),1,0),IF(EOMONTH(E$5,0)&lt;$T29,0,MAX(0,INT((EOMONTH(E$5,0)-$T29)/$V29)-IF(E$5&gt;$T29,-INT(-(E$5-$T29)/$V29),0)+1)))))</f>
        <v/>
      </c>
      <c r="F29" s="32">
        <f>IF($S29=0,0,IF($X29=1,IF(OR(AND(OR(MONTH(F$5)=Tasks!$X29,MONTH(F$5)=Tasks!$Y29),F$5&gt;=DATE(YEAR($T29),MONTH($T29),1))),1,0),IF($U29&gt;0,IF(AND(1&gt;=$W29,MOD(1-$W29,$U29)=0),1,0),IF(EOMONTH(F$5,0)&lt;$T29,0,MAX(0,INT((EOMONTH(F$5,0)-$T29)/$V29)-IF(F$5&gt;$T29,-INT(-(F$5-$T29)/$V29),0)+1)))))</f>
        <v/>
      </c>
      <c r="G29" s="32">
        <f>IF($S29=0,0,IF($X29=1,IF(OR(AND(OR(MONTH(G$5)=Tasks!$X29,MONTH(G$5)=Tasks!$Y29),G$5&gt;=DATE(YEAR($T29),MONTH($T29),1))),1,0),IF($U29&gt;0,IF(AND(2&gt;=$W29,MOD(2-$W29,$U29)=0),1,0),IF(EOMONTH(G$5,0)&lt;$T29,0,MAX(0,INT((EOMONTH(G$5,0)-$T29)/$V29)-IF(G$5&gt;$T29,-INT(-(G$5-$T29)/$V29),0)+1)))))</f>
        <v/>
      </c>
      <c r="H29" s="32">
        <f>IF($S29=0,0,IF($X29=1,IF(OR(AND(OR(MONTH(H$5)=Tasks!$X29,MONTH(H$5)=Tasks!$Y29),H$5&gt;=DATE(YEAR($T29),MONTH($T29),1))),1,0),IF($U29&gt;0,IF(AND(3&gt;=$W29,MOD(3-$W29,$U29)=0),1,0),IF(EOMONTH(H$5,0)&lt;$T29,0,MAX(0,INT((EOMONTH(H$5,0)-$T29)/$V29)-IF(H$5&gt;$T29,-INT(-(H$5-$T29)/$V29),0)+1)))))</f>
        <v/>
      </c>
      <c r="I29" s="32">
        <f>IF($S29=0,0,IF($X29=1,IF(OR(AND(OR(MONTH(I$5)=Tasks!$X29,MONTH(I$5)=Tasks!$Y29),I$5&gt;=DATE(YEAR($T29),MONTH($T29),1))),1,0),IF($U29&gt;0,IF(AND(4&gt;=$W29,MOD(4-$W29,$U29)=0),1,0),IF(EOMONTH(I$5,0)&lt;$T29,0,MAX(0,INT((EOMONTH(I$5,0)-$T29)/$V29)-IF(I$5&gt;$T29,-INT(-(I$5-$T29)/$V29),0)+1)))))</f>
        <v/>
      </c>
      <c r="J29" s="32">
        <f>IF($S29=0,0,IF($X29=1,IF(OR(AND(OR(MONTH(J$5)=Tasks!$X29,MONTH(J$5)=Tasks!$Y29),J$5&gt;=DATE(YEAR($T29),MONTH($T29),1))),1,0),IF($U29&gt;0,IF(AND(5&gt;=$W29,MOD(5-$W29,$U29)=0),1,0),IF(EOMONTH(J$5,0)&lt;$T29,0,MAX(0,INT((EOMONTH(J$5,0)-$T29)/$V29)-IF(J$5&gt;$T29,-INT(-(J$5-$T29)/$V29),0)+1)))))</f>
        <v/>
      </c>
      <c r="K29" s="32">
        <f>IF($S29=0,0,IF($X29=1,IF(OR(AND(OR(MONTH(K$5)=Tasks!$X29,MONTH(K$5)=Tasks!$Y29),K$5&gt;=DATE(YEAR($T29),MONTH($T29),1))),1,0),IF($U29&gt;0,IF(AND(6&gt;=$W29,MOD(6-$W29,$U29)=0),1,0),IF(EOMONTH(K$5,0)&lt;$T29,0,MAX(0,INT((EOMONTH(K$5,0)-$T29)/$V29)-IF(K$5&gt;$T29,-INT(-(K$5-$T29)/$V29),0)+1)))))</f>
        <v/>
      </c>
      <c r="L29" s="32">
        <f>IF($S29=0,0,IF($X29=1,IF(OR(AND(OR(MONTH(L$5)=Tasks!$X29,MONTH(L$5)=Tasks!$Y29),L$5&gt;=DATE(YEAR($T29),MONTH($T29),1))),1,0),IF($U29&gt;0,IF(AND(7&gt;=$W29,MOD(7-$W29,$U29)=0),1,0),IF(EOMONTH(L$5,0)&lt;$T29,0,MAX(0,INT((EOMONTH(L$5,0)-$T29)/$V29)-IF(L$5&gt;$T29,-INT(-(L$5-$T29)/$V29),0)+1)))))</f>
        <v/>
      </c>
      <c r="M29" s="32">
        <f>IF($S29=0,0,IF($X29=1,IF(OR(AND(OR(MONTH(M$5)=Tasks!$X29,MONTH(M$5)=Tasks!$Y29),M$5&gt;=DATE(YEAR($T29),MONTH($T29),1))),1,0),IF($U29&gt;0,IF(AND(8&gt;=$W29,MOD(8-$W29,$U29)=0),1,0),IF(EOMONTH(M$5,0)&lt;$T29,0,MAX(0,INT((EOMONTH(M$5,0)-$T29)/$V29)-IF(M$5&gt;$T29,-INT(-(M$5-$T29)/$V29),0)+1)))))</f>
        <v/>
      </c>
      <c r="N29" s="32">
        <f>IF($S29=0,0,IF($X29=1,IF(OR(AND(OR(MONTH(N$5)=Tasks!$X29,MONTH(N$5)=Tasks!$Y29),N$5&gt;=DATE(YEAR($T29),MONTH($T29),1))),1,0),IF($U29&gt;0,IF(AND(9&gt;=$W29,MOD(9-$W29,$U29)=0),1,0),IF(EOMONTH(N$5,0)&lt;$T29,0,MAX(0,INT((EOMONTH(N$5,0)-$T29)/$V29)-IF(N$5&gt;$T29,-INT(-(N$5-$T29)/$V29),0)+1)))))</f>
        <v/>
      </c>
      <c r="O29" s="32">
        <f>IF($S29=0,0,IF($X29=1,IF(OR(AND(OR(MONTH(O$5)=Tasks!$X29,MONTH(O$5)=Tasks!$Y29),O$5&gt;=DATE(YEAR($T29),MONTH($T29),1))),1,0),IF($U29&gt;0,IF(AND(10&gt;=$W29,MOD(10-$W29,$U29)=0),1,0),IF(EOMONTH(O$5,0)&lt;$T29,0,MAX(0,INT((EOMONTH(O$5,0)-$T29)/$V29)-IF(O$5&gt;$T29,-INT(-(O$5-$T29)/$V29),0)+1)))))</f>
        <v/>
      </c>
      <c r="P29" s="32">
        <f>IF($S29=0,0,IF($X29=1,IF(OR(AND(OR(MONTH(P$5)=Tasks!$X29,MONTH(P$5)=Tasks!$Y29),P$5&gt;=DATE(YEAR($T29),MONTH($T29),1))),1,0),IF($U29&gt;0,IF(AND(11&gt;=$W29,MOD(11-$W29,$U29)=0),1,0),IF(EOMONTH(P$5,0)&lt;$T29,0,MAX(0,INT((EOMONTH(P$5,0)-$T29)/$V29)-IF(P$5&gt;$T29,-INT(-(P$5-$T29)/$V29),0)+1)))))</f>
        <v/>
      </c>
      <c r="Q29" s="32">
        <f>SUM(E29:P29)</f>
        <v/>
      </c>
      <c r="R29" s="26">
        <f>Q29*D29</f>
        <v/>
      </c>
      <c r="S29" s="22">
        <f>IF(AND(Tasks!$A29&lt;&gt;"",Tasks!Z29=1,Tasks!L29&lt;&gt;"No"),1,0)</f>
        <v/>
      </c>
      <c r="T29" s="7">
        <f>IF(S29=0,"",IF(X29=1,Tasks!S29,MAX(Tasks!S29,AsOf)))</f>
        <v/>
      </c>
      <c r="U29" s="22">
        <f>IF(OR(S29=0,X29=1),0,IF(Tasks!F29="Months",Tasks!E29,IF(Tasks!F29="Years",12*Tasks!E29,0)))</f>
        <v/>
      </c>
      <c r="V29" s="22">
        <f>IF(OR(S29=0,X29=1),0,IF(Tasks!F29="Days",Tasks!E29,IF(Tasks!F29="Weeks",7*Tasks!E29,0)))</f>
        <v/>
      </c>
      <c r="W29" s="22">
        <f>IF(S29=0,"",(YEAR(T29)-YEAR(PlanStart))*12+MONTH(T29)-MONTH(PlanStart))</f>
        <v/>
      </c>
      <c r="X29" s="22">
        <f>IF(Tasks!D29="Seasonal",1,0)</f>
        <v/>
      </c>
    </row>
    <row r="30">
      <c r="A30" s="11">
        <f>IF(Tasks!$A30="","",Tasks!$A30)</f>
        <v/>
      </c>
      <c r="B30" s="11">
        <f>IF(Tasks!$A30="","",Tasks!B30&amp;"")</f>
        <v/>
      </c>
      <c r="C30" s="31">
        <f>IF(Tasks!$A30="","",IF(S30=0,Tasks!U30,Tasks!S30))</f>
        <v/>
      </c>
      <c r="D30" s="26">
        <f>IF(Tasks!$A30="",0,N(Tasks!R30))</f>
        <v/>
      </c>
      <c r="E30" s="32">
        <f>IF($S30=0,0,IF($X30=1,IF(OR(AND(OR(MONTH(E$5)=Tasks!$X30,MONTH(E$5)=Tasks!$Y30),E$5&gt;=DATE(YEAR($T30),MONTH($T30),1)),AND(0=0,T30&lt;PlanStart)),1,0),IF($U30&gt;0,IF(AND(0&gt;=$W30,MOD(0-$W30,$U30)=0),1,0),IF(EOMONTH(E$5,0)&lt;$T30,0,MAX(0,INT((EOMONTH(E$5,0)-$T30)/$V30)-IF(E$5&gt;$T30,-INT(-(E$5-$T30)/$V30),0)+1)))))</f>
        <v/>
      </c>
      <c r="F30" s="32">
        <f>IF($S30=0,0,IF($X30=1,IF(OR(AND(OR(MONTH(F$5)=Tasks!$X30,MONTH(F$5)=Tasks!$Y30),F$5&gt;=DATE(YEAR($T30),MONTH($T30),1))),1,0),IF($U30&gt;0,IF(AND(1&gt;=$W30,MOD(1-$W30,$U30)=0),1,0),IF(EOMONTH(F$5,0)&lt;$T30,0,MAX(0,INT((EOMONTH(F$5,0)-$T30)/$V30)-IF(F$5&gt;$T30,-INT(-(F$5-$T30)/$V30),0)+1)))))</f>
        <v/>
      </c>
      <c r="G30" s="32">
        <f>IF($S30=0,0,IF($X30=1,IF(OR(AND(OR(MONTH(G$5)=Tasks!$X30,MONTH(G$5)=Tasks!$Y30),G$5&gt;=DATE(YEAR($T30),MONTH($T30),1))),1,0),IF($U30&gt;0,IF(AND(2&gt;=$W30,MOD(2-$W30,$U30)=0),1,0),IF(EOMONTH(G$5,0)&lt;$T30,0,MAX(0,INT((EOMONTH(G$5,0)-$T30)/$V30)-IF(G$5&gt;$T30,-INT(-(G$5-$T30)/$V30),0)+1)))))</f>
        <v/>
      </c>
      <c r="H30" s="32">
        <f>IF($S30=0,0,IF($X30=1,IF(OR(AND(OR(MONTH(H$5)=Tasks!$X30,MONTH(H$5)=Tasks!$Y30),H$5&gt;=DATE(YEAR($T30),MONTH($T30),1))),1,0),IF($U30&gt;0,IF(AND(3&gt;=$W30,MOD(3-$W30,$U30)=0),1,0),IF(EOMONTH(H$5,0)&lt;$T30,0,MAX(0,INT((EOMONTH(H$5,0)-$T30)/$V30)-IF(H$5&gt;$T30,-INT(-(H$5-$T30)/$V30),0)+1)))))</f>
        <v/>
      </c>
      <c r="I30" s="32">
        <f>IF($S30=0,0,IF($X30=1,IF(OR(AND(OR(MONTH(I$5)=Tasks!$X30,MONTH(I$5)=Tasks!$Y30),I$5&gt;=DATE(YEAR($T30),MONTH($T30),1))),1,0),IF($U30&gt;0,IF(AND(4&gt;=$W30,MOD(4-$W30,$U30)=0),1,0),IF(EOMONTH(I$5,0)&lt;$T30,0,MAX(0,INT((EOMONTH(I$5,0)-$T30)/$V30)-IF(I$5&gt;$T30,-INT(-(I$5-$T30)/$V30),0)+1)))))</f>
        <v/>
      </c>
      <c r="J30" s="32">
        <f>IF($S30=0,0,IF($X30=1,IF(OR(AND(OR(MONTH(J$5)=Tasks!$X30,MONTH(J$5)=Tasks!$Y30),J$5&gt;=DATE(YEAR($T30),MONTH($T30),1))),1,0),IF($U30&gt;0,IF(AND(5&gt;=$W30,MOD(5-$W30,$U30)=0),1,0),IF(EOMONTH(J$5,0)&lt;$T30,0,MAX(0,INT((EOMONTH(J$5,0)-$T30)/$V30)-IF(J$5&gt;$T30,-INT(-(J$5-$T30)/$V30),0)+1)))))</f>
        <v/>
      </c>
      <c r="K30" s="32">
        <f>IF($S30=0,0,IF($X30=1,IF(OR(AND(OR(MONTH(K$5)=Tasks!$X30,MONTH(K$5)=Tasks!$Y30),K$5&gt;=DATE(YEAR($T30),MONTH($T30),1))),1,0),IF($U30&gt;0,IF(AND(6&gt;=$W30,MOD(6-$W30,$U30)=0),1,0),IF(EOMONTH(K$5,0)&lt;$T30,0,MAX(0,INT((EOMONTH(K$5,0)-$T30)/$V30)-IF(K$5&gt;$T30,-INT(-(K$5-$T30)/$V30),0)+1)))))</f>
        <v/>
      </c>
      <c r="L30" s="32">
        <f>IF($S30=0,0,IF($X30=1,IF(OR(AND(OR(MONTH(L$5)=Tasks!$X30,MONTH(L$5)=Tasks!$Y30),L$5&gt;=DATE(YEAR($T30),MONTH($T30),1))),1,0),IF($U30&gt;0,IF(AND(7&gt;=$W30,MOD(7-$W30,$U30)=0),1,0),IF(EOMONTH(L$5,0)&lt;$T30,0,MAX(0,INT((EOMONTH(L$5,0)-$T30)/$V30)-IF(L$5&gt;$T30,-INT(-(L$5-$T30)/$V30),0)+1)))))</f>
        <v/>
      </c>
      <c r="M30" s="32">
        <f>IF($S30=0,0,IF($X30=1,IF(OR(AND(OR(MONTH(M$5)=Tasks!$X30,MONTH(M$5)=Tasks!$Y30),M$5&gt;=DATE(YEAR($T30),MONTH($T30),1))),1,0),IF($U30&gt;0,IF(AND(8&gt;=$W30,MOD(8-$W30,$U30)=0),1,0),IF(EOMONTH(M$5,0)&lt;$T30,0,MAX(0,INT((EOMONTH(M$5,0)-$T30)/$V30)-IF(M$5&gt;$T30,-INT(-(M$5-$T30)/$V30),0)+1)))))</f>
        <v/>
      </c>
      <c r="N30" s="32">
        <f>IF($S30=0,0,IF($X30=1,IF(OR(AND(OR(MONTH(N$5)=Tasks!$X30,MONTH(N$5)=Tasks!$Y30),N$5&gt;=DATE(YEAR($T30),MONTH($T30),1))),1,0),IF($U30&gt;0,IF(AND(9&gt;=$W30,MOD(9-$W30,$U30)=0),1,0),IF(EOMONTH(N$5,0)&lt;$T30,0,MAX(0,INT((EOMONTH(N$5,0)-$T30)/$V30)-IF(N$5&gt;$T30,-INT(-(N$5-$T30)/$V30),0)+1)))))</f>
        <v/>
      </c>
      <c r="O30" s="32">
        <f>IF($S30=0,0,IF($X30=1,IF(OR(AND(OR(MONTH(O$5)=Tasks!$X30,MONTH(O$5)=Tasks!$Y30),O$5&gt;=DATE(YEAR($T30),MONTH($T30),1))),1,0),IF($U30&gt;0,IF(AND(10&gt;=$W30,MOD(10-$W30,$U30)=0),1,0),IF(EOMONTH(O$5,0)&lt;$T30,0,MAX(0,INT((EOMONTH(O$5,0)-$T30)/$V30)-IF(O$5&gt;$T30,-INT(-(O$5-$T30)/$V30),0)+1)))))</f>
        <v/>
      </c>
      <c r="P30" s="32">
        <f>IF($S30=0,0,IF($X30=1,IF(OR(AND(OR(MONTH(P$5)=Tasks!$X30,MONTH(P$5)=Tasks!$Y30),P$5&gt;=DATE(YEAR($T30),MONTH($T30),1))),1,0),IF($U30&gt;0,IF(AND(11&gt;=$W30,MOD(11-$W30,$U30)=0),1,0),IF(EOMONTH(P$5,0)&lt;$T30,0,MAX(0,INT((EOMONTH(P$5,0)-$T30)/$V30)-IF(P$5&gt;$T30,-INT(-(P$5-$T30)/$V30),0)+1)))))</f>
        <v/>
      </c>
      <c r="Q30" s="32">
        <f>SUM(E30:P30)</f>
        <v/>
      </c>
      <c r="R30" s="26">
        <f>Q30*D30</f>
        <v/>
      </c>
      <c r="S30" s="22">
        <f>IF(AND(Tasks!$A30&lt;&gt;"",Tasks!Z30=1,Tasks!L30&lt;&gt;"No"),1,0)</f>
        <v/>
      </c>
      <c r="T30" s="7">
        <f>IF(S30=0,"",IF(X30=1,Tasks!S30,MAX(Tasks!S30,AsOf)))</f>
        <v/>
      </c>
      <c r="U30" s="22">
        <f>IF(OR(S30=0,X30=1),0,IF(Tasks!F30="Months",Tasks!E30,IF(Tasks!F30="Years",12*Tasks!E30,0)))</f>
        <v/>
      </c>
      <c r="V30" s="22">
        <f>IF(OR(S30=0,X30=1),0,IF(Tasks!F30="Days",Tasks!E30,IF(Tasks!F30="Weeks",7*Tasks!E30,0)))</f>
        <v/>
      </c>
      <c r="W30" s="22">
        <f>IF(S30=0,"",(YEAR(T30)-YEAR(PlanStart))*12+MONTH(T30)-MONTH(PlanStart))</f>
        <v/>
      </c>
      <c r="X30" s="22">
        <f>IF(Tasks!D30="Seasonal",1,0)</f>
        <v/>
      </c>
    </row>
    <row r="31">
      <c r="A31" s="11">
        <f>IF(Tasks!$A31="","",Tasks!$A31)</f>
        <v/>
      </c>
      <c r="B31" s="11">
        <f>IF(Tasks!$A31="","",Tasks!B31&amp;"")</f>
        <v/>
      </c>
      <c r="C31" s="31">
        <f>IF(Tasks!$A31="","",IF(S31=0,Tasks!U31,Tasks!S31))</f>
        <v/>
      </c>
      <c r="D31" s="26">
        <f>IF(Tasks!$A31="",0,N(Tasks!R31))</f>
        <v/>
      </c>
      <c r="E31" s="32">
        <f>IF($S31=0,0,IF($X31=1,IF(OR(AND(OR(MONTH(E$5)=Tasks!$X31,MONTH(E$5)=Tasks!$Y31),E$5&gt;=DATE(YEAR($T31),MONTH($T31),1)),AND(0=0,T31&lt;PlanStart)),1,0),IF($U31&gt;0,IF(AND(0&gt;=$W31,MOD(0-$W31,$U31)=0),1,0),IF(EOMONTH(E$5,0)&lt;$T31,0,MAX(0,INT((EOMONTH(E$5,0)-$T31)/$V31)-IF(E$5&gt;$T31,-INT(-(E$5-$T31)/$V31),0)+1)))))</f>
        <v/>
      </c>
      <c r="F31" s="32">
        <f>IF($S31=0,0,IF($X31=1,IF(OR(AND(OR(MONTH(F$5)=Tasks!$X31,MONTH(F$5)=Tasks!$Y31),F$5&gt;=DATE(YEAR($T31),MONTH($T31),1))),1,0),IF($U31&gt;0,IF(AND(1&gt;=$W31,MOD(1-$W31,$U31)=0),1,0),IF(EOMONTH(F$5,0)&lt;$T31,0,MAX(0,INT((EOMONTH(F$5,0)-$T31)/$V31)-IF(F$5&gt;$T31,-INT(-(F$5-$T31)/$V31),0)+1)))))</f>
        <v/>
      </c>
      <c r="G31" s="32">
        <f>IF($S31=0,0,IF($X31=1,IF(OR(AND(OR(MONTH(G$5)=Tasks!$X31,MONTH(G$5)=Tasks!$Y31),G$5&gt;=DATE(YEAR($T31),MONTH($T31),1))),1,0),IF($U31&gt;0,IF(AND(2&gt;=$W31,MOD(2-$W31,$U31)=0),1,0),IF(EOMONTH(G$5,0)&lt;$T31,0,MAX(0,INT((EOMONTH(G$5,0)-$T31)/$V31)-IF(G$5&gt;$T31,-INT(-(G$5-$T31)/$V31),0)+1)))))</f>
        <v/>
      </c>
      <c r="H31" s="32">
        <f>IF($S31=0,0,IF($X31=1,IF(OR(AND(OR(MONTH(H$5)=Tasks!$X31,MONTH(H$5)=Tasks!$Y31),H$5&gt;=DATE(YEAR($T31),MONTH($T31),1))),1,0),IF($U31&gt;0,IF(AND(3&gt;=$W31,MOD(3-$W31,$U31)=0),1,0),IF(EOMONTH(H$5,0)&lt;$T31,0,MAX(0,INT((EOMONTH(H$5,0)-$T31)/$V31)-IF(H$5&gt;$T31,-INT(-(H$5-$T31)/$V31),0)+1)))))</f>
        <v/>
      </c>
      <c r="I31" s="32">
        <f>IF($S31=0,0,IF($X31=1,IF(OR(AND(OR(MONTH(I$5)=Tasks!$X31,MONTH(I$5)=Tasks!$Y31),I$5&gt;=DATE(YEAR($T31),MONTH($T31),1))),1,0),IF($U31&gt;0,IF(AND(4&gt;=$W31,MOD(4-$W31,$U31)=0),1,0),IF(EOMONTH(I$5,0)&lt;$T31,0,MAX(0,INT((EOMONTH(I$5,0)-$T31)/$V31)-IF(I$5&gt;$T31,-INT(-(I$5-$T31)/$V31),0)+1)))))</f>
        <v/>
      </c>
      <c r="J31" s="32">
        <f>IF($S31=0,0,IF($X31=1,IF(OR(AND(OR(MONTH(J$5)=Tasks!$X31,MONTH(J$5)=Tasks!$Y31),J$5&gt;=DATE(YEAR($T31),MONTH($T31),1))),1,0),IF($U31&gt;0,IF(AND(5&gt;=$W31,MOD(5-$W31,$U31)=0),1,0),IF(EOMONTH(J$5,0)&lt;$T31,0,MAX(0,INT((EOMONTH(J$5,0)-$T31)/$V31)-IF(J$5&gt;$T31,-INT(-(J$5-$T31)/$V31),0)+1)))))</f>
        <v/>
      </c>
      <c r="K31" s="32">
        <f>IF($S31=0,0,IF($X31=1,IF(OR(AND(OR(MONTH(K$5)=Tasks!$X31,MONTH(K$5)=Tasks!$Y31),K$5&gt;=DATE(YEAR($T31),MONTH($T31),1))),1,0),IF($U31&gt;0,IF(AND(6&gt;=$W31,MOD(6-$W31,$U31)=0),1,0),IF(EOMONTH(K$5,0)&lt;$T31,0,MAX(0,INT((EOMONTH(K$5,0)-$T31)/$V31)-IF(K$5&gt;$T31,-INT(-(K$5-$T31)/$V31),0)+1)))))</f>
        <v/>
      </c>
      <c r="L31" s="32">
        <f>IF($S31=0,0,IF($X31=1,IF(OR(AND(OR(MONTH(L$5)=Tasks!$X31,MONTH(L$5)=Tasks!$Y31),L$5&gt;=DATE(YEAR($T31),MONTH($T31),1))),1,0),IF($U31&gt;0,IF(AND(7&gt;=$W31,MOD(7-$W31,$U31)=0),1,0),IF(EOMONTH(L$5,0)&lt;$T31,0,MAX(0,INT((EOMONTH(L$5,0)-$T31)/$V31)-IF(L$5&gt;$T31,-INT(-(L$5-$T31)/$V31),0)+1)))))</f>
        <v/>
      </c>
      <c r="M31" s="32">
        <f>IF($S31=0,0,IF($X31=1,IF(OR(AND(OR(MONTH(M$5)=Tasks!$X31,MONTH(M$5)=Tasks!$Y31),M$5&gt;=DATE(YEAR($T31),MONTH($T31),1))),1,0),IF($U31&gt;0,IF(AND(8&gt;=$W31,MOD(8-$W31,$U31)=0),1,0),IF(EOMONTH(M$5,0)&lt;$T31,0,MAX(0,INT((EOMONTH(M$5,0)-$T31)/$V31)-IF(M$5&gt;$T31,-INT(-(M$5-$T31)/$V31),0)+1)))))</f>
        <v/>
      </c>
      <c r="N31" s="32">
        <f>IF($S31=0,0,IF($X31=1,IF(OR(AND(OR(MONTH(N$5)=Tasks!$X31,MONTH(N$5)=Tasks!$Y31),N$5&gt;=DATE(YEAR($T31),MONTH($T31),1))),1,0),IF($U31&gt;0,IF(AND(9&gt;=$W31,MOD(9-$W31,$U31)=0),1,0),IF(EOMONTH(N$5,0)&lt;$T31,0,MAX(0,INT((EOMONTH(N$5,0)-$T31)/$V31)-IF(N$5&gt;$T31,-INT(-(N$5-$T31)/$V31),0)+1)))))</f>
        <v/>
      </c>
      <c r="O31" s="32">
        <f>IF($S31=0,0,IF($X31=1,IF(OR(AND(OR(MONTH(O$5)=Tasks!$X31,MONTH(O$5)=Tasks!$Y31),O$5&gt;=DATE(YEAR($T31),MONTH($T31),1))),1,0),IF($U31&gt;0,IF(AND(10&gt;=$W31,MOD(10-$W31,$U31)=0),1,0),IF(EOMONTH(O$5,0)&lt;$T31,0,MAX(0,INT((EOMONTH(O$5,0)-$T31)/$V31)-IF(O$5&gt;$T31,-INT(-(O$5-$T31)/$V31),0)+1)))))</f>
        <v/>
      </c>
      <c r="P31" s="32">
        <f>IF($S31=0,0,IF($X31=1,IF(OR(AND(OR(MONTH(P$5)=Tasks!$X31,MONTH(P$5)=Tasks!$Y31),P$5&gt;=DATE(YEAR($T31),MONTH($T31),1))),1,0),IF($U31&gt;0,IF(AND(11&gt;=$W31,MOD(11-$W31,$U31)=0),1,0),IF(EOMONTH(P$5,0)&lt;$T31,0,MAX(0,INT((EOMONTH(P$5,0)-$T31)/$V31)-IF(P$5&gt;$T31,-INT(-(P$5-$T31)/$V31),0)+1)))))</f>
        <v/>
      </c>
      <c r="Q31" s="32">
        <f>SUM(E31:P31)</f>
        <v/>
      </c>
      <c r="R31" s="26">
        <f>Q31*D31</f>
        <v/>
      </c>
      <c r="S31" s="22">
        <f>IF(AND(Tasks!$A31&lt;&gt;"",Tasks!Z31=1,Tasks!L31&lt;&gt;"No"),1,0)</f>
        <v/>
      </c>
      <c r="T31" s="7">
        <f>IF(S31=0,"",IF(X31=1,Tasks!S31,MAX(Tasks!S31,AsOf)))</f>
        <v/>
      </c>
      <c r="U31" s="22">
        <f>IF(OR(S31=0,X31=1),0,IF(Tasks!F31="Months",Tasks!E31,IF(Tasks!F31="Years",12*Tasks!E31,0)))</f>
        <v/>
      </c>
      <c r="V31" s="22">
        <f>IF(OR(S31=0,X31=1),0,IF(Tasks!F31="Days",Tasks!E31,IF(Tasks!F31="Weeks",7*Tasks!E31,0)))</f>
        <v/>
      </c>
      <c r="W31" s="22">
        <f>IF(S31=0,"",(YEAR(T31)-YEAR(PlanStart))*12+MONTH(T31)-MONTH(PlanStart))</f>
        <v/>
      </c>
      <c r="X31" s="22">
        <f>IF(Tasks!D31="Seasonal",1,0)</f>
        <v/>
      </c>
    </row>
    <row r="32">
      <c r="A32" s="11">
        <f>IF(Tasks!$A32="","",Tasks!$A32)</f>
        <v/>
      </c>
      <c r="B32" s="11">
        <f>IF(Tasks!$A32="","",Tasks!B32&amp;"")</f>
        <v/>
      </c>
      <c r="C32" s="31">
        <f>IF(Tasks!$A32="","",IF(S32=0,Tasks!U32,Tasks!S32))</f>
        <v/>
      </c>
      <c r="D32" s="26">
        <f>IF(Tasks!$A32="",0,N(Tasks!R32))</f>
        <v/>
      </c>
      <c r="E32" s="32">
        <f>IF($S32=0,0,IF($X32=1,IF(OR(AND(OR(MONTH(E$5)=Tasks!$X32,MONTH(E$5)=Tasks!$Y32),E$5&gt;=DATE(YEAR($T32),MONTH($T32),1)),AND(0=0,T32&lt;PlanStart)),1,0),IF($U32&gt;0,IF(AND(0&gt;=$W32,MOD(0-$W32,$U32)=0),1,0),IF(EOMONTH(E$5,0)&lt;$T32,0,MAX(0,INT((EOMONTH(E$5,0)-$T32)/$V32)-IF(E$5&gt;$T32,-INT(-(E$5-$T32)/$V32),0)+1)))))</f>
        <v/>
      </c>
      <c r="F32" s="32">
        <f>IF($S32=0,0,IF($X32=1,IF(OR(AND(OR(MONTH(F$5)=Tasks!$X32,MONTH(F$5)=Tasks!$Y32),F$5&gt;=DATE(YEAR($T32),MONTH($T32),1))),1,0),IF($U32&gt;0,IF(AND(1&gt;=$W32,MOD(1-$W32,$U32)=0),1,0),IF(EOMONTH(F$5,0)&lt;$T32,0,MAX(0,INT((EOMONTH(F$5,0)-$T32)/$V32)-IF(F$5&gt;$T32,-INT(-(F$5-$T32)/$V32),0)+1)))))</f>
        <v/>
      </c>
      <c r="G32" s="32">
        <f>IF($S32=0,0,IF($X32=1,IF(OR(AND(OR(MONTH(G$5)=Tasks!$X32,MONTH(G$5)=Tasks!$Y32),G$5&gt;=DATE(YEAR($T32),MONTH($T32),1))),1,0),IF($U32&gt;0,IF(AND(2&gt;=$W32,MOD(2-$W32,$U32)=0),1,0),IF(EOMONTH(G$5,0)&lt;$T32,0,MAX(0,INT((EOMONTH(G$5,0)-$T32)/$V32)-IF(G$5&gt;$T32,-INT(-(G$5-$T32)/$V32),0)+1)))))</f>
        <v/>
      </c>
      <c r="H32" s="32">
        <f>IF($S32=0,0,IF($X32=1,IF(OR(AND(OR(MONTH(H$5)=Tasks!$X32,MONTH(H$5)=Tasks!$Y32),H$5&gt;=DATE(YEAR($T32),MONTH($T32),1))),1,0),IF($U32&gt;0,IF(AND(3&gt;=$W32,MOD(3-$W32,$U32)=0),1,0),IF(EOMONTH(H$5,0)&lt;$T32,0,MAX(0,INT((EOMONTH(H$5,0)-$T32)/$V32)-IF(H$5&gt;$T32,-INT(-(H$5-$T32)/$V32),0)+1)))))</f>
        <v/>
      </c>
      <c r="I32" s="32">
        <f>IF($S32=0,0,IF($X32=1,IF(OR(AND(OR(MONTH(I$5)=Tasks!$X32,MONTH(I$5)=Tasks!$Y32),I$5&gt;=DATE(YEAR($T32),MONTH($T32),1))),1,0),IF($U32&gt;0,IF(AND(4&gt;=$W32,MOD(4-$W32,$U32)=0),1,0),IF(EOMONTH(I$5,0)&lt;$T32,0,MAX(0,INT((EOMONTH(I$5,0)-$T32)/$V32)-IF(I$5&gt;$T32,-INT(-(I$5-$T32)/$V32),0)+1)))))</f>
        <v/>
      </c>
      <c r="J32" s="32">
        <f>IF($S32=0,0,IF($X32=1,IF(OR(AND(OR(MONTH(J$5)=Tasks!$X32,MONTH(J$5)=Tasks!$Y32),J$5&gt;=DATE(YEAR($T32),MONTH($T32),1))),1,0),IF($U32&gt;0,IF(AND(5&gt;=$W32,MOD(5-$W32,$U32)=0),1,0),IF(EOMONTH(J$5,0)&lt;$T32,0,MAX(0,INT((EOMONTH(J$5,0)-$T32)/$V32)-IF(J$5&gt;$T32,-INT(-(J$5-$T32)/$V32),0)+1)))))</f>
        <v/>
      </c>
      <c r="K32" s="32">
        <f>IF($S32=0,0,IF($X32=1,IF(OR(AND(OR(MONTH(K$5)=Tasks!$X32,MONTH(K$5)=Tasks!$Y32),K$5&gt;=DATE(YEAR($T32),MONTH($T32),1))),1,0),IF($U32&gt;0,IF(AND(6&gt;=$W32,MOD(6-$W32,$U32)=0),1,0),IF(EOMONTH(K$5,0)&lt;$T32,0,MAX(0,INT((EOMONTH(K$5,0)-$T32)/$V32)-IF(K$5&gt;$T32,-INT(-(K$5-$T32)/$V32),0)+1)))))</f>
        <v/>
      </c>
      <c r="L32" s="32">
        <f>IF($S32=0,0,IF($X32=1,IF(OR(AND(OR(MONTH(L$5)=Tasks!$X32,MONTH(L$5)=Tasks!$Y32),L$5&gt;=DATE(YEAR($T32),MONTH($T32),1))),1,0),IF($U32&gt;0,IF(AND(7&gt;=$W32,MOD(7-$W32,$U32)=0),1,0),IF(EOMONTH(L$5,0)&lt;$T32,0,MAX(0,INT((EOMONTH(L$5,0)-$T32)/$V32)-IF(L$5&gt;$T32,-INT(-(L$5-$T32)/$V32),0)+1)))))</f>
        <v/>
      </c>
      <c r="M32" s="32">
        <f>IF($S32=0,0,IF($X32=1,IF(OR(AND(OR(MONTH(M$5)=Tasks!$X32,MONTH(M$5)=Tasks!$Y32),M$5&gt;=DATE(YEAR($T32),MONTH($T32),1))),1,0),IF($U32&gt;0,IF(AND(8&gt;=$W32,MOD(8-$W32,$U32)=0),1,0),IF(EOMONTH(M$5,0)&lt;$T32,0,MAX(0,INT((EOMONTH(M$5,0)-$T32)/$V32)-IF(M$5&gt;$T32,-INT(-(M$5-$T32)/$V32),0)+1)))))</f>
        <v/>
      </c>
      <c r="N32" s="32">
        <f>IF($S32=0,0,IF($X32=1,IF(OR(AND(OR(MONTH(N$5)=Tasks!$X32,MONTH(N$5)=Tasks!$Y32),N$5&gt;=DATE(YEAR($T32),MONTH($T32),1))),1,0),IF($U32&gt;0,IF(AND(9&gt;=$W32,MOD(9-$W32,$U32)=0),1,0),IF(EOMONTH(N$5,0)&lt;$T32,0,MAX(0,INT((EOMONTH(N$5,0)-$T32)/$V32)-IF(N$5&gt;$T32,-INT(-(N$5-$T32)/$V32),0)+1)))))</f>
        <v/>
      </c>
      <c r="O32" s="32">
        <f>IF($S32=0,0,IF($X32=1,IF(OR(AND(OR(MONTH(O$5)=Tasks!$X32,MONTH(O$5)=Tasks!$Y32),O$5&gt;=DATE(YEAR($T32),MONTH($T32),1))),1,0),IF($U32&gt;0,IF(AND(10&gt;=$W32,MOD(10-$W32,$U32)=0),1,0),IF(EOMONTH(O$5,0)&lt;$T32,0,MAX(0,INT((EOMONTH(O$5,0)-$T32)/$V32)-IF(O$5&gt;$T32,-INT(-(O$5-$T32)/$V32),0)+1)))))</f>
        <v/>
      </c>
      <c r="P32" s="32">
        <f>IF($S32=0,0,IF($X32=1,IF(OR(AND(OR(MONTH(P$5)=Tasks!$X32,MONTH(P$5)=Tasks!$Y32),P$5&gt;=DATE(YEAR($T32),MONTH($T32),1))),1,0),IF($U32&gt;0,IF(AND(11&gt;=$W32,MOD(11-$W32,$U32)=0),1,0),IF(EOMONTH(P$5,0)&lt;$T32,0,MAX(0,INT((EOMONTH(P$5,0)-$T32)/$V32)-IF(P$5&gt;$T32,-INT(-(P$5-$T32)/$V32),0)+1)))))</f>
        <v/>
      </c>
      <c r="Q32" s="32">
        <f>SUM(E32:P32)</f>
        <v/>
      </c>
      <c r="R32" s="26">
        <f>Q32*D32</f>
        <v/>
      </c>
      <c r="S32" s="22">
        <f>IF(AND(Tasks!$A32&lt;&gt;"",Tasks!Z32=1,Tasks!L32&lt;&gt;"No"),1,0)</f>
        <v/>
      </c>
      <c r="T32" s="7">
        <f>IF(S32=0,"",IF(X32=1,Tasks!S32,MAX(Tasks!S32,AsOf)))</f>
        <v/>
      </c>
      <c r="U32" s="22">
        <f>IF(OR(S32=0,X32=1),0,IF(Tasks!F32="Months",Tasks!E32,IF(Tasks!F32="Years",12*Tasks!E32,0)))</f>
        <v/>
      </c>
      <c r="V32" s="22">
        <f>IF(OR(S32=0,X32=1),0,IF(Tasks!F32="Days",Tasks!E32,IF(Tasks!F32="Weeks",7*Tasks!E32,0)))</f>
        <v/>
      </c>
      <c r="W32" s="22">
        <f>IF(S32=0,"",(YEAR(T32)-YEAR(PlanStart))*12+MONTH(T32)-MONTH(PlanStart))</f>
        <v/>
      </c>
      <c r="X32" s="22">
        <f>IF(Tasks!D32="Seasonal",1,0)</f>
        <v/>
      </c>
    </row>
    <row r="33">
      <c r="A33" s="11">
        <f>IF(Tasks!$A33="","",Tasks!$A33)</f>
        <v/>
      </c>
      <c r="B33" s="11">
        <f>IF(Tasks!$A33="","",Tasks!B33&amp;"")</f>
        <v/>
      </c>
      <c r="C33" s="31">
        <f>IF(Tasks!$A33="","",IF(S33=0,Tasks!U33,Tasks!S33))</f>
        <v/>
      </c>
      <c r="D33" s="26">
        <f>IF(Tasks!$A33="",0,N(Tasks!R33))</f>
        <v/>
      </c>
      <c r="E33" s="32">
        <f>IF($S33=0,0,IF($X33=1,IF(OR(AND(OR(MONTH(E$5)=Tasks!$X33,MONTH(E$5)=Tasks!$Y33),E$5&gt;=DATE(YEAR($T33),MONTH($T33),1)),AND(0=0,T33&lt;PlanStart)),1,0),IF($U33&gt;0,IF(AND(0&gt;=$W33,MOD(0-$W33,$U33)=0),1,0),IF(EOMONTH(E$5,0)&lt;$T33,0,MAX(0,INT((EOMONTH(E$5,0)-$T33)/$V33)-IF(E$5&gt;$T33,-INT(-(E$5-$T33)/$V33),0)+1)))))</f>
        <v/>
      </c>
      <c r="F33" s="32">
        <f>IF($S33=0,0,IF($X33=1,IF(OR(AND(OR(MONTH(F$5)=Tasks!$X33,MONTH(F$5)=Tasks!$Y33),F$5&gt;=DATE(YEAR($T33),MONTH($T33),1))),1,0),IF($U33&gt;0,IF(AND(1&gt;=$W33,MOD(1-$W33,$U33)=0),1,0),IF(EOMONTH(F$5,0)&lt;$T33,0,MAX(0,INT((EOMONTH(F$5,0)-$T33)/$V33)-IF(F$5&gt;$T33,-INT(-(F$5-$T33)/$V33),0)+1)))))</f>
        <v/>
      </c>
      <c r="G33" s="32">
        <f>IF($S33=0,0,IF($X33=1,IF(OR(AND(OR(MONTH(G$5)=Tasks!$X33,MONTH(G$5)=Tasks!$Y33),G$5&gt;=DATE(YEAR($T33),MONTH($T33),1))),1,0),IF($U33&gt;0,IF(AND(2&gt;=$W33,MOD(2-$W33,$U33)=0),1,0),IF(EOMONTH(G$5,0)&lt;$T33,0,MAX(0,INT((EOMONTH(G$5,0)-$T33)/$V33)-IF(G$5&gt;$T33,-INT(-(G$5-$T33)/$V33),0)+1)))))</f>
        <v/>
      </c>
      <c r="H33" s="32">
        <f>IF($S33=0,0,IF($X33=1,IF(OR(AND(OR(MONTH(H$5)=Tasks!$X33,MONTH(H$5)=Tasks!$Y33),H$5&gt;=DATE(YEAR($T33),MONTH($T33),1))),1,0),IF($U33&gt;0,IF(AND(3&gt;=$W33,MOD(3-$W33,$U33)=0),1,0),IF(EOMONTH(H$5,0)&lt;$T33,0,MAX(0,INT((EOMONTH(H$5,0)-$T33)/$V33)-IF(H$5&gt;$T33,-INT(-(H$5-$T33)/$V33),0)+1)))))</f>
        <v/>
      </c>
      <c r="I33" s="32">
        <f>IF($S33=0,0,IF($X33=1,IF(OR(AND(OR(MONTH(I$5)=Tasks!$X33,MONTH(I$5)=Tasks!$Y33),I$5&gt;=DATE(YEAR($T33),MONTH($T33),1))),1,0),IF($U33&gt;0,IF(AND(4&gt;=$W33,MOD(4-$W33,$U33)=0),1,0),IF(EOMONTH(I$5,0)&lt;$T33,0,MAX(0,INT((EOMONTH(I$5,0)-$T33)/$V33)-IF(I$5&gt;$T33,-INT(-(I$5-$T33)/$V33),0)+1)))))</f>
        <v/>
      </c>
      <c r="J33" s="32">
        <f>IF($S33=0,0,IF($X33=1,IF(OR(AND(OR(MONTH(J$5)=Tasks!$X33,MONTH(J$5)=Tasks!$Y33),J$5&gt;=DATE(YEAR($T33),MONTH($T33),1))),1,0),IF($U33&gt;0,IF(AND(5&gt;=$W33,MOD(5-$W33,$U33)=0),1,0),IF(EOMONTH(J$5,0)&lt;$T33,0,MAX(0,INT((EOMONTH(J$5,0)-$T33)/$V33)-IF(J$5&gt;$T33,-INT(-(J$5-$T33)/$V33),0)+1)))))</f>
        <v/>
      </c>
      <c r="K33" s="32">
        <f>IF($S33=0,0,IF($X33=1,IF(OR(AND(OR(MONTH(K$5)=Tasks!$X33,MONTH(K$5)=Tasks!$Y33),K$5&gt;=DATE(YEAR($T33),MONTH($T33),1))),1,0),IF($U33&gt;0,IF(AND(6&gt;=$W33,MOD(6-$W33,$U33)=0),1,0),IF(EOMONTH(K$5,0)&lt;$T33,0,MAX(0,INT((EOMONTH(K$5,0)-$T33)/$V33)-IF(K$5&gt;$T33,-INT(-(K$5-$T33)/$V33),0)+1)))))</f>
        <v/>
      </c>
      <c r="L33" s="32">
        <f>IF($S33=0,0,IF($X33=1,IF(OR(AND(OR(MONTH(L$5)=Tasks!$X33,MONTH(L$5)=Tasks!$Y33),L$5&gt;=DATE(YEAR($T33),MONTH($T33),1))),1,0),IF($U33&gt;0,IF(AND(7&gt;=$W33,MOD(7-$W33,$U33)=0),1,0),IF(EOMONTH(L$5,0)&lt;$T33,0,MAX(0,INT((EOMONTH(L$5,0)-$T33)/$V33)-IF(L$5&gt;$T33,-INT(-(L$5-$T33)/$V33),0)+1)))))</f>
        <v/>
      </c>
      <c r="M33" s="32">
        <f>IF($S33=0,0,IF($X33=1,IF(OR(AND(OR(MONTH(M$5)=Tasks!$X33,MONTH(M$5)=Tasks!$Y33),M$5&gt;=DATE(YEAR($T33),MONTH($T33),1))),1,0),IF($U33&gt;0,IF(AND(8&gt;=$W33,MOD(8-$W33,$U33)=0),1,0),IF(EOMONTH(M$5,0)&lt;$T33,0,MAX(0,INT((EOMONTH(M$5,0)-$T33)/$V33)-IF(M$5&gt;$T33,-INT(-(M$5-$T33)/$V33),0)+1)))))</f>
        <v/>
      </c>
      <c r="N33" s="32">
        <f>IF($S33=0,0,IF($X33=1,IF(OR(AND(OR(MONTH(N$5)=Tasks!$X33,MONTH(N$5)=Tasks!$Y33),N$5&gt;=DATE(YEAR($T33),MONTH($T33),1))),1,0),IF($U33&gt;0,IF(AND(9&gt;=$W33,MOD(9-$W33,$U33)=0),1,0),IF(EOMONTH(N$5,0)&lt;$T33,0,MAX(0,INT((EOMONTH(N$5,0)-$T33)/$V33)-IF(N$5&gt;$T33,-INT(-(N$5-$T33)/$V33),0)+1)))))</f>
        <v/>
      </c>
      <c r="O33" s="32">
        <f>IF($S33=0,0,IF($X33=1,IF(OR(AND(OR(MONTH(O$5)=Tasks!$X33,MONTH(O$5)=Tasks!$Y33),O$5&gt;=DATE(YEAR($T33),MONTH($T33),1))),1,0),IF($U33&gt;0,IF(AND(10&gt;=$W33,MOD(10-$W33,$U33)=0),1,0),IF(EOMONTH(O$5,0)&lt;$T33,0,MAX(0,INT((EOMONTH(O$5,0)-$T33)/$V33)-IF(O$5&gt;$T33,-INT(-(O$5-$T33)/$V33),0)+1)))))</f>
        <v/>
      </c>
      <c r="P33" s="32">
        <f>IF($S33=0,0,IF($X33=1,IF(OR(AND(OR(MONTH(P$5)=Tasks!$X33,MONTH(P$5)=Tasks!$Y33),P$5&gt;=DATE(YEAR($T33),MONTH($T33),1))),1,0),IF($U33&gt;0,IF(AND(11&gt;=$W33,MOD(11-$W33,$U33)=0),1,0),IF(EOMONTH(P$5,0)&lt;$T33,0,MAX(0,INT((EOMONTH(P$5,0)-$T33)/$V33)-IF(P$5&gt;$T33,-INT(-(P$5-$T33)/$V33),0)+1)))))</f>
        <v/>
      </c>
      <c r="Q33" s="32">
        <f>SUM(E33:P33)</f>
        <v/>
      </c>
      <c r="R33" s="26">
        <f>Q33*D33</f>
        <v/>
      </c>
      <c r="S33" s="22">
        <f>IF(AND(Tasks!$A33&lt;&gt;"",Tasks!Z33=1,Tasks!L33&lt;&gt;"No"),1,0)</f>
        <v/>
      </c>
      <c r="T33" s="7">
        <f>IF(S33=0,"",IF(X33=1,Tasks!S33,MAX(Tasks!S33,AsOf)))</f>
        <v/>
      </c>
      <c r="U33" s="22">
        <f>IF(OR(S33=0,X33=1),0,IF(Tasks!F33="Months",Tasks!E33,IF(Tasks!F33="Years",12*Tasks!E33,0)))</f>
        <v/>
      </c>
      <c r="V33" s="22">
        <f>IF(OR(S33=0,X33=1),0,IF(Tasks!F33="Days",Tasks!E33,IF(Tasks!F33="Weeks",7*Tasks!E33,0)))</f>
        <v/>
      </c>
      <c r="W33" s="22">
        <f>IF(S33=0,"",(YEAR(T33)-YEAR(PlanStart))*12+MONTH(T33)-MONTH(PlanStart))</f>
        <v/>
      </c>
      <c r="X33" s="22">
        <f>IF(Tasks!D33="Seasonal",1,0)</f>
        <v/>
      </c>
    </row>
    <row r="34">
      <c r="A34" s="11">
        <f>IF(Tasks!$A34="","",Tasks!$A34)</f>
        <v/>
      </c>
      <c r="B34" s="11">
        <f>IF(Tasks!$A34="","",Tasks!B34&amp;"")</f>
        <v/>
      </c>
      <c r="C34" s="31">
        <f>IF(Tasks!$A34="","",IF(S34=0,Tasks!U34,Tasks!S34))</f>
        <v/>
      </c>
      <c r="D34" s="26">
        <f>IF(Tasks!$A34="",0,N(Tasks!R34))</f>
        <v/>
      </c>
      <c r="E34" s="32">
        <f>IF($S34=0,0,IF($X34=1,IF(OR(AND(OR(MONTH(E$5)=Tasks!$X34,MONTH(E$5)=Tasks!$Y34),E$5&gt;=DATE(YEAR($T34),MONTH($T34),1)),AND(0=0,T34&lt;PlanStart)),1,0),IF($U34&gt;0,IF(AND(0&gt;=$W34,MOD(0-$W34,$U34)=0),1,0),IF(EOMONTH(E$5,0)&lt;$T34,0,MAX(0,INT((EOMONTH(E$5,0)-$T34)/$V34)-IF(E$5&gt;$T34,-INT(-(E$5-$T34)/$V34),0)+1)))))</f>
        <v/>
      </c>
      <c r="F34" s="32">
        <f>IF($S34=0,0,IF($X34=1,IF(OR(AND(OR(MONTH(F$5)=Tasks!$X34,MONTH(F$5)=Tasks!$Y34),F$5&gt;=DATE(YEAR($T34),MONTH($T34),1))),1,0),IF($U34&gt;0,IF(AND(1&gt;=$W34,MOD(1-$W34,$U34)=0),1,0),IF(EOMONTH(F$5,0)&lt;$T34,0,MAX(0,INT((EOMONTH(F$5,0)-$T34)/$V34)-IF(F$5&gt;$T34,-INT(-(F$5-$T34)/$V34),0)+1)))))</f>
        <v/>
      </c>
      <c r="G34" s="32">
        <f>IF($S34=0,0,IF($X34=1,IF(OR(AND(OR(MONTH(G$5)=Tasks!$X34,MONTH(G$5)=Tasks!$Y34),G$5&gt;=DATE(YEAR($T34),MONTH($T34),1))),1,0),IF($U34&gt;0,IF(AND(2&gt;=$W34,MOD(2-$W34,$U34)=0),1,0),IF(EOMONTH(G$5,0)&lt;$T34,0,MAX(0,INT((EOMONTH(G$5,0)-$T34)/$V34)-IF(G$5&gt;$T34,-INT(-(G$5-$T34)/$V34),0)+1)))))</f>
        <v/>
      </c>
      <c r="H34" s="32">
        <f>IF($S34=0,0,IF($X34=1,IF(OR(AND(OR(MONTH(H$5)=Tasks!$X34,MONTH(H$5)=Tasks!$Y34),H$5&gt;=DATE(YEAR($T34),MONTH($T34),1))),1,0),IF($U34&gt;0,IF(AND(3&gt;=$W34,MOD(3-$W34,$U34)=0),1,0),IF(EOMONTH(H$5,0)&lt;$T34,0,MAX(0,INT((EOMONTH(H$5,0)-$T34)/$V34)-IF(H$5&gt;$T34,-INT(-(H$5-$T34)/$V34),0)+1)))))</f>
        <v/>
      </c>
      <c r="I34" s="32">
        <f>IF($S34=0,0,IF($X34=1,IF(OR(AND(OR(MONTH(I$5)=Tasks!$X34,MONTH(I$5)=Tasks!$Y34),I$5&gt;=DATE(YEAR($T34),MONTH($T34),1))),1,0),IF($U34&gt;0,IF(AND(4&gt;=$W34,MOD(4-$W34,$U34)=0),1,0),IF(EOMONTH(I$5,0)&lt;$T34,0,MAX(0,INT((EOMONTH(I$5,0)-$T34)/$V34)-IF(I$5&gt;$T34,-INT(-(I$5-$T34)/$V34),0)+1)))))</f>
        <v/>
      </c>
      <c r="J34" s="32">
        <f>IF($S34=0,0,IF($X34=1,IF(OR(AND(OR(MONTH(J$5)=Tasks!$X34,MONTH(J$5)=Tasks!$Y34),J$5&gt;=DATE(YEAR($T34),MONTH($T34),1))),1,0),IF($U34&gt;0,IF(AND(5&gt;=$W34,MOD(5-$W34,$U34)=0),1,0),IF(EOMONTH(J$5,0)&lt;$T34,0,MAX(0,INT((EOMONTH(J$5,0)-$T34)/$V34)-IF(J$5&gt;$T34,-INT(-(J$5-$T34)/$V34),0)+1)))))</f>
        <v/>
      </c>
      <c r="K34" s="32">
        <f>IF($S34=0,0,IF($X34=1,IF(OR(AND(OR(MONTH(K$5)=Tasks!$X34,MONTH(K$5)=Tasks!$Y34),K$5&gt;=DATE(YEAR($T34),MONTH($T34),1))),1,0),IF($U34&gt;0,IF(AND(6&gt;=$W34,MOD(6-$W34,$U34)=0),1,0),IF(EOMONTH(K$5,0)&lt;$T34,0,MAX(0,INT((EOMONTH(K$5,0)-$T34)/$V34)-IF(K$5&gt;$T34,-INT(-(K$5-$T34)/$V34),0)+1)))))</f>
        <v/>
      </c>
      <c r="L34" s="32">
        <f>IF($S34=0,0,IF($X34=1,IF(OR(AND(OR(MONTH(L$5)=Tasks!$X34,MONTH(L$5)=Tasks!$Y34),L$5&gt;=DATE(YEAR($T34),MONTH($T34),1))),1,0),IF($U34&gt;0,IF(AND(7&gt;=$W34,MOD(7-$W34,$U34)=0),1,0),IF(EOMONTH(L$5,0)&lt;$T34,0,MAX(0,INT((EOMONTH(L$5,0)-$T34)/$V34)-IF(L$5&gt;$T34,-INT(-(L$5-$T34)/$V34),0)+1)))))</f>
        <v/>
      </c>
      <c r="M34" s="32">
        <f>IF($S34=0,0,IF($X34=1,IF(OR(AND(OR(MONTH(M$5)=Tasks!$X34,MONTH(M$5)=Tasks!$Y34),M$5&gt;=DATE(YEAR($T34),MONTH($T34),1))),1,0),IF($U34&gt;0,IF(AND(8&gt;=$W34,MOD(8-$W34,$U34)=0),1,0),IF(EOMONTH(M$5,0)&lt;$T34,0,MAX(0,INT((EOMONTH(M$5,0)-$T34)/$V34)-IF(M$5&gt;$T34,-INT(-(M$5-$T34)/$V34),0)+1)))))</f>
        <v/>
      </c>
      <c r="N34" s="32">
        <f>IF($S34=0,0,IF($X34=1,IF(OR(AND(OR(MONTH(N$5)=Tasks!$X34,MONTH(N$5)=Tasks!$Y34),N$5&gt;=DATE(YEAR($T34),MONTH($T34),1))),1,0),IF($U34&gt;0,IF(AND(9&gt;=$W34,MOD(9-$W34,$U34)=0),1,0),IF(EOMONTH(N$5,0)&lt;$T34,0,MAX(0,INT((EOMONTH(N$5,0)-$T34)/$V34)-IF(N$5&gt;$T34,-INT(-(N$5-$T34)/$V34),0)+1)))))</f>
        <v/>
      </c>
      <c r="O34" s="32">
        <f>IF($S34=0,0,IF($X34=1,IF(OR(AND(OR(MONTH(O$5)=Tasks!$X34,MONTH(O$5)=Tasks!$Y34),O$5&gt;=DATE(YEAR($T34),MONTH($T34),1))),1,0),IF($U34&gt;0,IF(AND(10&gt;=$W34,MOD(10-$W34,$U34)=0),1,0),IF(EOMONTH(O$5,0)&lt;$T34,0,MAX(0,INT((EOMONTH(O$5,0)-$T34)/$V34)-IF(O$5&gt;$T34,-INT(-(O$5-$T34)/$V34),0)+1)))))</f>
        <v/>
      </c>
      <c r="P34" s="32">
        <f>IF($S34=0,0,IF($X34=1,IF(OR(AND(OR(MONTH(P$5)=Tasks!$X34,MONTH(P$5)=Tasks!$Y34),P$5&gt;=DATE(YEAR($T34),MONTH($T34),1))),1,0),IF($U34&gt;0,IF(AND(11&gt;=$W34,MOD(11-$W34,$U34)=0),1,0),IF(EOMONTH(P$5,0)&lt;$T34,0,MAX(0,INT((EOMONTH(P$5,0)-$T34)/$V34)-IF(P$5&gt;$T34,-INT(-(P$5-$T34)/$V34),0)+1)))))</f>
        <v/>
      </c>
      <c r="Q34" s="32">
        <f>SUM(E34:P34)</f>
        <v/>
      </c>
      <c r="R34" s="26">
        <f>Q34*D34</f>
        <v/>
      </c>
      <c r="S34" s="22">
        <f>IF(AND(Tasks!$A34&lt;&gt;"",Tasks!Z34=1,Tasks!L34&lt;&gt;"No"),1,0)</f>
        <v/>
      </c>
      <c r="T34" s="7">
        <f>IF(S34=0,"",IF(X34=1,Tasks!S34,MAX(Tasks!S34,AsOf)))</f>
        <v/>
      </c>
      <c r="U34" s="22">
        <f>IF(OR(S34=0,X34=1),0,IF(Tasks!F34="Months",Tasks!E34,IF(Tasks!F34="Years",12*Tasks!E34,0)))</f>
        <v/>
      </c>
      <c r="V34" s="22">
        <f>IF(OR(S34=0,X34=1),0,IF(Tasks!F34="Days",Tasks!E34,IF(Tasks!F34="Weeks",7*Tasks!E34,0)))</f>
        <v/>
      </c>
      <c r="W34" s="22">
        <f>IF(S34=0,"",(YEAR(T34)-YEAR(PlanStart))*12+MONTH(T34)-MONTH(PlanStart))</f>
        <v/>
      </c>
      <c r="X34" s="22">
        <f>IF(Tasks!D34="Seasonal",1,0)</f>
        <v/>
      </c>
    </row>
    <row r="35">
      <c r="A35" s="11">
        <f>IF(Tasks!$A35="","",Tasks!$A35)</f>
        <v/>
      </c>
      <c r="B35" s="11">
        <f>IF(Tasks!$A35="","",Tasks!B35&amp;"")</f>
        <v/>
      </c>
      <c r="C35" s="31">
        <f>IF(Tasks!$A35="","",IF(S35=0,Tasks!U35,Tasks!S35))</f>
        <v/>
      </c>
      <c r="D35" s="26">
        <f>IF(Tasks!$A35="",0,N(Tasks!R35))</f>
        <v/>
      </c>
      <c r="E35" s="32">
        <f>IF($S35=0,0,IF($X35=1,IF(OR(AND(OR(MONTH(E$5)=Tasks!$X35,MONTH(E$5)=Tasks!$Y35),E$5&gt;=DATE(YEAR($T35),MONTH($T35),1)),AND(0=0,T35&lt;PlanStart)),1,0),IF($U35&gt;0,IF(AND(0&gt;=$W35,MOD(0-$W35,$U35)=0),1,0),IF(EOMONTH(E$5,0)&lt;$T35,0,MAX(0,INT((EOMONTH(E$5,0)-$T35)/$V35)-IF(E$5&gt;$T35,-INT(-(E$5-$T35)/$V35),0)+1)))))</f>
        <v/>
      </c>
      <c r="F35" s="32">
        <f>IF($S35=0,0,IF($X35=1,IF(OR(AND(OR(MONTH(F$5)=Tasks!$X35,MONTH(F$5)=Tasks!$Y35),F$5&gt;=DATE(YEAR($T35),MONTH($T35),1))),1,0),IF($U35&gt;0,IF(AND(1&gt;=$W35,MOD(1-$W35,$U35)=0),1,0),IF(EOMONTH(F$5,0)&lt;$T35,0,MAX(0,INT((EOMONTH(F$5,0)-$T35)/$V35)-IF(F$5&gt;$T35,-INT(-(F$5-$T35)/$V35),0)+1)))))</f>
        <v/>
      </c>
      <c r="G35" s="32">
        <f>IF($S35=0,0,IF($X35=1,IF(OR(AND(OR(MONTH(G$5)=Tasks!$X35,MONTH(G$5)=Tasks!$Y35),G$5&gt;=DATE(YEAR($T35),MONTH($T35),1))),1,0),IF($U35&gt;0,IF(AND(2&gt;=$W35,MOD(2-$W35,$U35)=0),1,0),IF(EOMONTH(G$5,0)&lt;$T35,0,MAX(0,INT((EOMONTH(G$5,0)-$T35)/$V35)-IF(G$5&gt;$T35,-INT(-(G$5-$T35)/$V35),0)+1)))))</f>
        <v/>
      </c>
      <c r="H35" s="32">
        <f>IF($S35=0,0,IF($X35=1,IF(OR(AND(OR(MONTH(H$5)=Tasks!$X35,MONTH(H$5)=Tasks!$Y35),H$5&gt;=DATE(YEAR($T35),MONTH($T35),1))),1,0),IF($U35&gt;0,IF(AND(3&gt;=$W35,MOD(3-$W35,$U35)=0),1,0),IF(EOMONTH(H$5,0)&lt;$T35,0,MAX(0,INT((EOMONTH(H$5,0)-$T35)/$V35)-IF(H$5&gt;$T35,-INT(-(H$5-$T35)/$V35),0)+1)))))</f>
        <v/>
      </c>
      <c r="I35" s="32">
        <f>IF($S35=0,0,IF($X35=1,IF(OR(AND(OR(MONTH(I$5)=Tasks!$X35,MONTH(I$5)=Tasks!$Y35),I$5&gt;=DATE(YEAR($T35),MONTH($T35),1))),1,0),IF($U35&gt;0,IF(AND(4&gt;=$W35,MOD(4-$W35,$U35)=0),1,0),IF(EOMONTH(I$5,0)&lt;$T35,0,MAX(0,INT((EOMONTH(I$5,0)-$T35)/$V35)-IF(I$5&gt;$T35,-INT(-(I$5-$T35)/$V35),0)+1)))))</f>
        <v/>
      </c>
      <c r="J35" s="32">
        <f>IF($S35=0,0,IF($X35=1,IF(OR(AND(OR(MONTH(J$5)=Tasks!$X35,MONTH(J$5)=Tasks!$Y35),J$5&gt;=DATE(YEAR($T35),MONTH($T35),1))),1,0),IF($U35&gt;0,IF(AND(5&gt;=$W35,MOD(5-$W35,$U35)=0),1,0),IF(EOMONTH(J$5,0)&lt;$T35,0,MAX(0,INT((EOMONTH(J$5,0)-$T35)/$V35)-IF(J$5&gt;$T35,-INT(-(J$5-$T35)/$V35),0)+1)))))</f>
        <v/>
      </c>
      <c r="K35" s="32">
        <f>IF($S35=0,0,IF($X35=1,IF(OR(AND(OR(MONTH(K$5)=Tasks!$X35,MONTH(K$5)=Tasks!$Y35),K$5&gt;=DATE(YEAR($T35),MONTH($T35),1))),1,0),IF($U35&gt;0,IF(AND(6&gt;=$W35,MOD(6-$W35,$U35)=0),1,0),IF(EOMONTH(K$5,0)&lt;$T35,0,MAX(0,INT((EOMONTH(K$5,0)-$T35)/$V35)-IF(K$5&gt;$T35,-INT(-(K$5-$T35)/$V35),0)+1)))))</f>
        <v/>
      </c>
      <c r="L35" s="32">
        <f>IF($S35=0,0,IF($X35=1,IF(OR(AND(OR(MONTH(L$5)=Tasks!$X35,MONTH(L$5)=Tasks!$Y35),L$5&gt;=DATE(YEAR($T35),MONTH($T35),1))),1,0),IF($U35&gt;0,IF(AND(7&gt;=$W35,MOD(7-$W35,$U35)=0),1,0),IF(EOMONTH(L$5,0)&lt;$T35,0,MAX(0,INT((EOMONTH(L$5,0)-$T35)/$V35)-IF(L$5&gt;$T35,-INT(-(L$5-$T35)/$V35),0)+1)))))</f>
        <v/>
      </c>
      <c r="M35" s="32">
        <f>IF($S35=0,0,IF($X35=1,IF(OR(AND(OR(MONTH(M$5)=Tasks!$X35,MONTH(M$5)=Tasks!$Y35),M$5&gt;=DATE(YEAR($T35),MONTH($T35),1))),1,0),IF($U35&gt;0,IF(AND(8&gt;=$W35,MOD(8-$W35,$U35)=0),1,0),IF(EOMONTH(M$5,0)&lt;$T35,0,MAX(0,INT((EOMONTH(M$5,0)-$T35)/$V35)-IF(M$5&gt;$T35,-INT(-(M$5-$T35)/$V35),0)+1)))))</f>
        <v/>
      </c>
      <c r="N35" s="32">
        <f>IF($S35=0,0,IF($X35=1,IF(OR(AND(OR(MONTH(N$5)=Tasks!$X35,MONTH(N$5)=Tasks!$Y35),N$5&gt;=DATE(YEAR($T35),MONTH($T35),1))),1,0),IF($U35&gt;0,IF(AND(9&gt;=$W35,MOD(9-$W35,$U35)=0),1,0),IF(EOMONTH(N$5,0)&lt;$T35,0,MAX(0,INT((EOMONTH(N$5,0)-$T35)/$V35)-IF(N$5&gt;$T35,-INT(-(N$5-$T35)/$V35),0)+1)))))</f>
        <v/>
      </c>
      <c r="O35" s="32">
        <f>IF($S35=0,0,IF($X35=1,IF(OR(AND(OR(MONTH(O$5)=Tasks!$X35,MONTH(O$5)=Tasks!$Y35),O$5&gt;=DATE(YEAR($T35),MONTH($T35),1))),1,0),IF($U35&gt;0,IF(AND(10&gt;=$W35,MOD(10-$W35,$U35)=0),1,0),IF(EOMONTH(O$5,0)&lt;$T35,0,MAX(0,INT((EOMONTH(O$5,0)-$T35)/$V35)-IF(O$5&gt;$T35,-INT(-(O$5-$T35)/$V35),0)+1)))))</f>
        <v/>
      </c>
      <c r="P35" s="32">
        <f>IF($S35=0,0,IF($X35=1,IF(OR(AND(OR(MONTH(P$5)=Tasks!$X35,MONTH(P$5)=Tasks!$Y35),P$5&gt;=DATE(YEAR($T35),MONTH($T35),1))),1,0),IF($U35&gt;0,IF(AND(11&gt;=$W35,MOD(11-$W35,$U35)=0),1,0),IF(EOMONTH(P$5,0)&lt;$T35,0,MAX(0,INT((EOMONTH(P$5,0)-$T35)/$V35)-IF(P$5&gt;$T35,-INT(-(P$5-$T35)/$V35),0)+1)))))</f>
        <v/>
      </c>
      <c r="Q35" s="32">
        <f>SUM(E35:P35)</f>
        <v/>
      </c>
      <c r="R35" s="26">
        <f>Q35*D35</f>
        <v/>
      </c>
      <c r="S35" s="22">
        <f>IF(AND(Tasks!$A35&lt;&gt;"",Tasks!Z35=1,Tasks!L35&lt;&gt;"No"),1,0)</f>
        <v/>
      </c>
      <c r="T35" s="7">
        <f>IF(S35=0,"",IF(X35=1,Tasks!S35,MAX(Tasks!S35,AsOf)))</f>
        <v/>
      </c>
      <c r="U35" s="22">
        <f>IF(OR(S35=0,X35=1),0,IF(Tasks!F35="Months",Tasks!E35,IF(Tasks!F35="Years",12*Tasks!E35,0)))</f>
        <v/>
      </c>
      <c r="V35" s="22">
        <f>IF(OR(S35=0,X35=1),0,IF(Tasks!F35="Days",Tasks!E35,IF(Tasks!F35="Weeks",7*Tasks!E35,0)))</f>
        <v/>
      </c>
      <c r="W35" s="22">
        <f>IF(S35=0,"",(YEAR(T35)-YEAR(PlanStart))*12+MONTH(T35)-MONTH(PlanStart))</f>
        <v/>
      </c>
      <c r="X35" s="22">
        <f>IF(Tasks!D35="Seasonal",1,0)</f>
        <v/>
      </c>
    </row>
    <row r="36">
      <c r="A36" s="11">
        <f>IF(Tasks!$A36="","",Tasks!$A36)</f>
        <v/>
      </c>
      <c r="B36" s="11">
        <f>IF(Tasks!$A36="","",Tasks!B36&amp;"")</f>
        <v/>
      </c>
      <c r="C36" s="31">
        <f>IF(Tasks!$A36="","",IF(S36=0,Tasks!U36,Tasks!S36))</f>
        <v/>
      </c>
      <c r="D36" s="26">
        <f>IF(Tasks!$A36="",0,N(Tasks!R36))</f>
        <v/>
      </c>
      <c r="E36" s="32">
        <f>IF($S36=0,0,IF($X36=1,IF(OR(AND(OR(MONTH(E$5)=Tasks!$X36,MONTH(E$5)=Tasks!$Y36),E$5&gt;=DATE(YEAR($T36),MONTH($T36),1)),AND(0=0,T36&lt;PlanStart)),1,0),IF($U36&gt;0,IF(AND(0&gt;=$W36,MOD(0-$W36,$U36)=0),1,0),IF(EOMONTH(E$5,0)&lt;$T36,0,MAX(0,INT((EOMONTH(E$5,0)-$T36)/$V36)-IF(E$5&gt;$T36,-INT(-(E$5-$T36)/$V36),0)+1)))))</f>
        <v/>
      </c>
      <c r="F36" s="32">
        <f>IF($S36=0,0,IF($X36=1,IF(OR(AND(OR(MONTH(F$5)=Tasks!$X36,MONTH(F$5)=Tasks!$Y36),F$5&gt;=DATE(YEAR($T36),MONTH($T36),1))),1,0),IF($U36&gt;0,IF(AND(1&gt;=$W36,MOD(1-$W36,$U36)=0),1,0),IF(EOMONTH(F$5,0)&lt;$T36,0,MAX(0,INT((EOMONTH(F$5,0)-$T36)/$V36)-IF(F$5&gt;$T36,-INT(-(F$5-$T36)/$V36),0)+1)))))</f>
        <v/>
      </c>
      <c r="G36" s="32">
        <f>IF($S36=0,0,IF($X36=1,IF(OR(AND(OR(MONTH(G$5)=Tasks!$X36,MONTH(G$5)=Tasks!$Y36),G$5&gt;=DATE(YEAR($T36),MONTH($T36),1))),1,0),IF($U36&gt;0,IF(AND(2&gt;=$W36,MOD(2-$W36,$U36)=0),1,0),IF(EOMONTH(G$5,0)&lt;$T36,0,MAX(0,INT((EOMONTH(G$5,0)-$T36)/$V36)-IF(G$5&gt;$T36,-INT(-(G$5-$T36)/$V36),0)+1)))))</f>
        <v/>
      </c>
      <c r="H36" s="32">
        <f>IF($S36=0,0,IF($X36=1,IF(OR(AND(OR(MONTH(H$5)=Tasks!$X36,MONTH(H$5)=Tasks!$Y36),H$5&gt;=DATE(YEAR($T36),MONTH($T36),1))),1,0),IF($U36&gt;0,IF(AND(3&gt;=$W36,MOD(3-$W36,$U36)=0),1,0),IF(EOMONTH(H$5,0)&lt;$T36,0,MAX(0,INT((EOMONTH(H$5,0)-$T36)/$V36)-IF(H$5&gt;$T36,-INT(-(H$5-$T36)/$V36),0)+1)))))</f>
        <v/>
      </c>
      <c r="I36" s="32">
        <f>IF($S36=0,0,IF($X36=1,IF(OR(AND(OR(MONTH(I$5)=Tasks!$X36,MONTH(I$5)=Tasks!$Y36),I$5&gt;=DATE(YEAR($T36),MONTH($T36),1))),1,0),IF($U36&gt;0,IF(AND(4&gt;=$W36,MOD(4-$W36,$U36)=0),1,0),IF(EOMONTH(I$5,0)&lt;$T36,0,MAX(0,INT((EOMONTH(I$5,0)-$T36)/$V36)-IF(I$5&gt;$T36,-INT(-(I$5-$T36)/$V36),0)+1)))))</f>
        <v/>
      </c>
      <c r="J36" s="32">
        <f>IF($S36=0,0,IF($X36=1,IF(OR(AND(OR(MONTH(J$5)=Tasks!$X36,MONTH(J$5)=Tasks!$Y36),J$5&gt;=DATE(YEAR($T36),MONTH($T36),1))),1,0),IF($U36&gt;0,IF(AND(5&gt;=$W36,MOD(5-$W36,$U36)=0),1,0),IF(EOMONTH(J$5,0)&lt;$T36,0,MAX(0,INT((EOMONTH(J$5,0)-$T36)/$V36)-IF(J$5&gt;$T36,-INT(-(J$5-$T36)/$V36),0)+1)))))</f>
        <v/>
      </c>
      <c r="K36" s="32">
        <f>IF($S36=0,0,IF($X36=1,IF(OR(AND(OR(MONTH(K$5)=Tasks!$X36,MONTH(K$5)=Tasks!$Y36),K$5&gt;=DATE(YEAR($T36),MONTH($T36),1))),1,0),IF($U36&gt;0,IF(AND(6&gt;=$W36,MOD(6-$W36,$U36)=0),1,0),IF(EOMONTH(K$5,0)&lt;$T36,0,MAX(0,INT((EOMONTH(K$5,0)-$T36)/$V36)-IF(K$5&gt;$T36,-INT(-(K$5-$T36)/$V36),0)+1)))))</f>
        <v/>
      </c>
      <c r="L36" s="32">
        <f>IF($S36=0,0,IF($X36=1,IF(OR(AND(OR(MONTH(L$5)=Tasks!$X36,MONTH(L$5)=Tasks!$Y36),L$5&gt;=DATE(YEAR($T36),MONTH($T36),1))),1,0),IF($U36&gt;0,IF(AND(7&gt;=$W36,MOD(7-$W36,$U36)=0),1,0),IF(EOMONTH(L$5,0)&lt;$T36,0,MAX(0,INT((EOMONTH(L$5,0)-$T36)/$V36)-IF(L$5&gt;$T36,-INT(-(L$5-$T36)/$V36),0)+1)))))</f>
        <v/>
      </c>
      <c r="M36" s="32">
        <f>IF($S36=0,0,IF($X36=1,IF(OR(AND(OR(MONTH(M$5)=Tasks!$X36,MONTH(M$5)=Tasks!$Y36),M$5&gt;=DATE(YEAR($T36),MONTH($T36),1))),1,0),IF($U36&gt;0,IF(AND(8&gt;=$W36,MOD(8-$W36,$U36)=0),1,0),IF(EOMONTH(M$5,0)&lt;$T36,0,MAX(0,INT((EOMONTH(M$5,0)-$T36)/$V36)-IF(M$5&gt;$T36,-INT(-(M$5-$T36)/$V36),0)+1)))))</f>
        <v/>
      </c>
      <c r="N36" s="32">
        <f>IF($S36=0,0,IF($X36=1,IF(OR(AND(OR(MONTH(N$5)=Tasks!$X36,MONTH(N$5)=Tasks!$Y36),N$5&gt;=DATE(YEAR($T36),MONTH($T36),1))),1,0),IF($U36&gt;0,IF(AND(9&gt;=$W36,MOD(9-$W36,$U36)=0),1,0),IF(EOMONTH(N$5,0)&lt;$T36,0,MAX(0,INT((EOMONTH(N$5,0)-$T36)/$V36)-IF(N$5&gt;$T36,-INT(-(N$5-$T36)/$V36),0)+1)))))</f>
        <v/>
      </c>
      <c r="O36" s="32">
        <f>IF($S36=0,0,IF($X36=1,IF(OR(AND(OR(MONTH(O$5)=Tasks!$X36,MONTH(O$5)=Tasks!$Y36),O$5&gt;=DATE(YEAR($T36),MONTH($T36),1))),1,0),IF($U36&gt;0,IF(AND(10&gt;=$W36,MOD(10-$W36,$U36)=0),1,0),IF(EOMONTH(O$5,0)&lt;$T36,0,MAX(0,INT((EOMONTH(O$5,0)-$T36)/$V36)-IF(O$5&gt;$T36,-INT(-(O$5-$T36)/$V36),0)+1)))))</f>
        <v/>
      </c>
      <c r="P36" s="32">
        <f>IF($S36=0,0,IF($X36=1,IF(OR(AND(OR(MONTH(P$5)=Tasks!$X36,MONTH(P$5)=Tasks!$Y36),P$5&gt;=DATE(YEAR($T36),MONTH($T36),1))),1,0),IF($U36&gt;0,IF(AND(11&gt;=$W36,MOD(11-$W36,$U36)=0),1,0),IF(EOMONTH(P$5,0)&lt;$T36,0,MAX(0,INT((EOMONTH(P$5,0)-$T36)/$V36)-IF(P$5&gt;$T36,-INT(-(P$5-$T36)/$V36),0)+1)))))</f>
        <v/>
      </c>
      <c r="Q36" s="32">
        <f>SUM(E36:P36)</f>
        <v/>
      </c>
      <c r="R36" s="26">
        <f>Q36*D36</f>
        <v/>
      </c>
      <c r="S36" s="22">
        <f>IF(AND(Tasks!$A36&lt;&gt;"",Tasks!Z36=1,Tasks!L36&lt;&gt;"No"),1,0)</f>
        <v/>
      </c>
      <c r="T36" s="7">
        <f>IF(S36=0,"",IF(X36=1,Tasks!S36,MAX(Tasks!S36,AsOf)))</f>
        <v/>
      </c>
      <c r="U36" s="22">
        <f>IF(OR(S36=0,X36=1),0,IF(Tasks!F36="Months",Tasks!E36,IF(Tasks!F36="Years",12*Tasks!E36,0)))</f>
        <v/>
      </c>
      <c r="V36" s="22">
        <f>IF(OR(S36=0,X36=1),0,IF(Tasks!F36="Days",Tasks!E36,IF(Tasks!F36="Weeks",7*Tasks!E36,0)))</f>
        <v/>
      </c>
      <c r="W36" s="22">
        <f>IF(S36=0,"",(YEAR(T36)-YEAR(PlanStart))*12+MONTH(T36)-MONTH(PlanStart))</f>
        <v/>
      </c>
      <c r="X36" s="22">
        <f>IF(Tasks!D36="Seasonal",1,0)</f>
        <v/>
      </c>
    </row>
    <row r="37">
      <c r="A37" s="11">
        <f>IF(Tasks!$A37="","",Tasks!$A37)</f>
        <v/>
      </c>
      <c r="B37" s="11">
        <f>IF(Tasks!$A37="","",Tasks!B37&amp;"")</f>
        <v/>
      </c>
      <c r="C37" s="31">
        <f>IF(Tasks!$A37="","",IF(S37=0,Tasks!U37,Tasks!S37))</f>
        <v/>
      </c>
      <c r="D37" s="26">
        <f>IF(Tasks!$A37="",0,N(Tasks!R37))</f>
        <v/>
      </c>
      <c r="E37" s="32">
        <f>IF($S37=0,0,IF($X37=1,IF(OR(AND(OR(MONTH(E$5)=Tasks!$X37,MONTH(E$5)=Tasks!$Y37),E$5&gt;=DATE(YEAR($T37),MONTH($T37),1)),AND(0=0,T37&lt;PlanStart)),1,0),IF($U37&gt;0,IF(AND(0&gt;=$W37,MOD(0-$W37,$U37)=0),1,0),IF(EOMONTH(E$5,0)&lt;$T37,0,MAX(0,INT((EOMONTH(E$5,0)-$T37)/$V37)-IF(E$5&gt;$T37,-INT(-(E$5-$T37)/$V37),0)+1)))))</f>
        <v/>
      </c>
      <c r="F37" s="32">
        <f>IF($S37=0,0,IF($X37=1,IF(OR(AND(OR(MONTH(F$5)=Tasks!$X37,MONTH(F$5)=Tasks!$Y37),F$5&gt;=DATE(YEAR($T37),MONTH($T37),1))),1,0),IF($U37&gt;0,IF(AND(1&gt;=$W37,MOD(1-$W37,$U37)=0),1,0),IF(EOMONTH(F$5,0)&lt;$T37,0,MAX(0,INT((EOMONTH(F$5,0)-$T37)/$V37)-IF(F$5&gt;$T37,-INT(-(F$5-$T37)/$V37),0)+1)))))</f>
        <v/>
      </c>
      <c r="G37" s="32">
        <f>IF($S37=0,0,IF($X37=1,IF(OR(AND(OR(MONTH(G$5)=Tasks!$X37,MONTH(G$5)=Tasks!$Y37),G$5&gt;=DATE(YEAR($T37),MONTH($T37),1))),1,0),IF($U37&gt;0,IF(AND(2&gt;=$W37,MOD(2-$W37,$U37)=0),1,0),IF(EOMONTH(G$5,0)&lt;$T37,0,MAX(0,INT((EOMONTH(G$5,0)-$T37)/$V37)-IF(G$5&gt;$T37,-INT(-(G$5-$T37)/$V37),0)+1)))))</f>
        <v/>
      </c>
      <c r="H37" s="32">
        <f>IF($S37=0,0,IF($X37=1,IF(OR(AND(OR(MONTH(H$5)=Tasks!$X37,MONTH(H$5)=Tasks!$Y37),H$5&gt;=DATE(YEAR($T37),MONTH($T37),1))),1,0),IF($U37&gt;0,IF(AND(3&gt;=$W37,MOD(3-$W37,$U37)=0),1,0),IF(EOMONTH(H$5,0)&lt;$T37,0,MAX(0,INT((EOMONTH(H$5,0)-$T37)/$V37)-IF(H$5&gt;$T37,-INT(-(H$5-$T37)/$V37),0)+1)))))</f>
        <v/>
      </c>
      <c r="I37" s="32">
        <f>IF($S37=0,0,IF($X37=1,IF(OR(AND(OR(MONTH(I$5)=Tasks!$X37,MONTH(I$5)=Tasks!$Y37),I$5&gt;=DATE(YEAR($T37),MONTH($T37),1))),1,0),IF($U37&gt;0,IF(AND(4&gt;=$W37,MOD(4-$W37,$U37)=0),1,0),IF(EOMONTH(I$5,0)&lt;$T37,0,MAX(0,INT((EOMONTH(I$5,0)-$T37)/$V37)-IF(I$5&gt;$T37,-INT(-(I$5-$T37)/$V37),0)+1)))))</f>
        <v/>
      </c>
      <c r="J37" s="32">
        <f>IF($S37=0,0,IF($X37=1,IF(OR(AND(OR(MONTH(J$5)=Tasks!$X37,MONTH(J$5)=Tasks!$Y37),J$5&gt;=DATE(YEAR($T37),MONTH($T37),1))),1,0),IF($U37&gt;0,IF(AND(5&gt;=$W37,MOD(5-$W37,$U37)=0),1,0),IF(EOMONTH(J$5,0)&lt;$T37,0,MAX(0,INT((EOMONTH(J$5,0)-$T37)/$V37)-IF(J$5&gt;$T37,-INT(-(J$5-$T37)/$V37),0)+1)))))</f>
        <v/>
      </c>
      <c r="K37" s="32">
        <f>IF($S37=0,0,IF($X37=1,IF(OR(AND(OR(MONTH(K$5)=Tasks!$X37,MONTH(K$5)=Tasks!$Y37),K$5&gt;=DATE(YEAR($T37),MONTH($T37),1))),1,0),IF($U37&gt;0,IF(AND(6&gt;=$W37,MOD(6-$W37,$U37)=0),1,0),IF(EOMONTH(K$5,0)&lt;$T37,0,MAX(0,INT((EOMONTH(K$5,0)-$T37)/$V37)-IF(K$5&gt;$T37,-INT(-(K$5-$T37)/$V37),0)+1)))))</f>
        <v/>
      </c>
      <c r="L37" s="32">
        <f>IF($S37=0,0,IF($X37=1,IF(OR(AND(OR(MONTH(L$5)=Tasks!$X37,MONTH(L$5)=Tasks!$Y37),L$5&gt;=DATE(YEAR($T37),MONTH($T37),1))),1,0),IF($U37&gt;0,IF(AND(7&gt;=$W37,MOD(7-$W37,$U37)=0),1,0),IF(EOMONTH(L$5,0)&lt;$T37,0,MAX(0,INT((EOMONTH(L$5,0)-$T37)/$V37)-IF(L$5&gt;$T37,-INT(-(L$5-$T37)/$V37),0)+1)))))</f>
        <v/>
      </c>
      <c r="M37" s="32">
        <f>IF($S37=0,0,IF($X37=1,IF(OR(AND(OR(MONTH(M$5)=Tasks!$X37,MONTH(M$5)=Tasks!$Y37),M$5&gt;=DATE(YEAR($T37),MONTH($T37),1))),1,0),IF($U37&gt;0,IF(AND(8&gt;=$W37,MOD(8-$W37,$U37)=0),1,0),IF(EOMONTH(M$5,0)&lt;$T37,0,MAX(0,INT((EOMONTH(M$5,0)-$T37)/$V37)-IF(M$5&gt;$T37,-INT(-(M$5-$T37)/$V37),0)+1)))))</f>
        <v/>
      </c>
      <c r="N37" s="32">
        <f>IF($S37=0,0,IF($X37=1,IF(OR(AND(OR(MONTH(N$5)=Tasks!$X37,MONTH(N$5)=Tasks!$Y37),N$5&gt;=DATE(YEAR($T37),MONTH($T37),1))),1,0),IF($U37&gt;0,IF(AND(9&gt;=$W37,MOD(9-$W37,$U37)=0),1,0),IF(EOMONTH(N$5,0)&lt;$T37,0,MAX(0,INT((EOMONTH(N$5,0)-$T37)/$V37)-IF(N$5&gt;$T37,-INT(-(N$5-$T37)/$V37),0)+1)))))</f>
        <v/>
      </c>
      <c r="O37" s="32">
        <f>IF($S37=0,0,IF($X37=1,IF(OR(AND(OR(MONTH(O$5)=Tasks!$X37,MONTH(O$5)=Tasks!$Y37),O$5&gt;=DATE(YEAR($T37),MONTH($T37),1))),1,0),IF($U37&gt;0,IF(AND(10&gt;=$W37,MOD(10-$W37,$U37)=0),1,0),IF(EOMONTH(O$5,0)&lt;$T37,0,MAX(0,INT((EOMONTH(O$5,0)-$T37)/$V37)-IF(O$5&gt;$T37,-INT(-(O$5-$T37)/$V37),0)+1)))))</f>
        <v/>
      </c>
      <c r="P37" s="32">
        <f>IF($S37=0,0,IF($X37=1,IF(OR(AND(OR(MONTH(P$5)=Tasks!$X37,MONTH(P$5)=Tasks!$Y37),P$5&gt;=DATE(YEAR($T37),MONTH($T37),1))),1,0),IF($U37&gt;0,IF(AND(11&gt;=$W37,MOD(11-$W37,$U37)=0),1,0),IF(EOMONTH(P$5,0)&lt;$T37,0,MAX(0,INT((EOMONTH(P$5,0)-$T37)/$V37)-IF(P$5&gt;$T37,-INT(-(P$5-$T37)/$V37),0)+1)))))</f>
        <v/>
      </c>
      <c r="Q37" s="32">
        <f>SUM(E37:P37)</f>
        <v/>
      </c>
      <c r="R37" s="26">
        <f>Q37*D37</f>
        <v/>
      </c>
      <c r="S37" s="22">
        <f>IF(AND(Tasks!$A37&lt;&gt;"",Tasks!Z37=1,Tasks!L37&lt;&gt;"No"),1,0)</f>
        <v/>
      </c>
      <c r="T37" s="7">
        <f>IF(S37=0,"",IF(X37=1,Tasks!S37,MAX(Tasks!S37,AsOf)))</f>
        <v/>
      </c>
      <c r="U37" s="22">
        <f>IF(OR(S37=0,X37=1),0,IF(Tasks!F37="Months",Tasks!E37,IF(Tasks!F37="Years",12*Tasks!E37,0)))</f>
        <v/>
      </c>
      <c r="V37" s="22">
        <f>IF(OR(S37=0,X37=1),0,IF(Tasks!F37="Days",Tasks!E37,IF(Tasks!F37="Weeks",7*Tasks!E37,0)))</f>
        <v/>
      </c>
      <c r="W37" s="22">
        <f>IF(S37=0,"",(YEAR(T37)-YEAR(PlanStart))*12+MONTH(T37)-MONTH(PlanStart))</f>
        <v/>
      </c>
      <c r="X37" s="22">
        <f>IF(Tasks!D37="Seasonal",1,0)</f>
        <v/>
      </c>
    </row>
    <row r="38">
      <c r="A38" s="11">
        <f>IF(Tasks!$A38="","",Tasks!$A38)</f>
        <v/>
      </c>
      <c r="B38" s="11">
        <f>IF(Tasks!$A38="","",Tasks!B38&amp;"")</f>
        <v/>
      </c>
      <c r="C38" s="31">
        <f>IF(Tasks!$A38="","",IF(S38=0,Tasks!U38,Tasks!S38))</f>
        <v/>
      </c>
      <c r="D38" s="26">
        <f>IF(Tasks!$A38="",0,N(Tasks!R38))</f>
        <v/>
      </c>
      <c r="E38" s="32">
        <f>IF($S38=0,0,IF($X38=1,IF(OR(AND(OR(MONTH(E$5)=Tasks!$X38,MONTH(E$5)=Tasks!$Y38),E$5&gt;=DATE(YEAR($T38),MONTH($T38),1)),AND(0=0,T38&lt;PlanStart)),1,0),IF($U38&gt;0,IF(AND(0&gt;=$W38,MOD(0-$W38,$U38)=0),1,0),IF(EOMONTH(E$5,0)&lt;$T38,0,MAX(0,INT((EOMONTH(E$5,0)-$T38)/$V38)-IF(E$5&gt;$T38,-INT(-(E$5-$T38)/$V38),0)+1)))))</f>
        <v/>
      </c>
      <c r="F38" s="32">
        <f>IF($S38=0,0,IF($X38=1,IF(OR(AND(OR(MONTH(F$5)=Tasks!$X38,MONTH(F$5)=Tasks!$Y38),F$5&gt;=DATE(YEAR($T38),MONTH($T38),1))),1,0),IF($U38&gt;0,IF(AND(1&gt;=$W38,MOD(1-$W38,$U38)=0),1,0),IF(EOMONTH(F$5,0)&lt;$T38,0,MAX(0,INT((EOMONTH(F$5,0)-$T38)/$V38)-IF(F$5&gt;$T38,-INT(-(F$5-$T38)/$V38),0)+1)))))</f>
        <v/>
      </c>
      <c r="G38" s="32">
        <f>IF($S38=0,0,IF($X38=1,IF(OR(AND(OR(MONTH(G$5)=Tasks!$X38,MONTH(G$5)=Tasks!$Y38),G$5&gt;=DATE(YEAR($T38),MONTH($T38),1))),1,0),IF($U38&gt;0,IF(AND(2&gt;=$W38,MOD(2-$W38,$U38)=0),1,0),IF(EOMONTH(G$5,0)&lt;$T38,0,MAX(0,INT((EOMONTH(G$5,0)-$T38)/$V38)-IF(G$5&gt;$T38,-INT(-(G$5-$T38)/$V38),0)+1)))))</f>
        <v/>
      </c>
      <c r="H38" s="32">
        <f>IF($S38=0,0,IF($X38=1,IF(OR(AND(OR(MONTH(H$5)=Tasks!$X38,MONTH(H$5)=Tasks!$Y38),H$5&gt;=DATE(YEAR($T38),MONTH($T38),1))),1,0),IF($U38&gt;0,IF(AND(3&gt;=$W38,MOD(3-$W38,$U38)=0),1,0),IF(EOMONTH(H$5,0)&lt;$T38,0,MAX(0,INT((EOMONTH(H$5,0)-$T38)/$V38)-IF(H$5&gt;$T38,-INT(-(H$5-$T38)/$V38),0)+1)))))</f>
        <v/>
      </c>
      <c r="I38" s="32">
        <f>IF($S38=0,0,IF($X38=1,IF(OR(AND(OR(MONTH(I$5)=Tasks!$X38,MONTH(I$5)=Tasks!$Y38),I$5&gt;=DATE(YEAR($T38),MONTH($T38),1))),1,0),IF($U38&gt;0,IF(AND(4&gt;=$W38,MOD(4-$W38,$U38)=0),1,0),IF(EOMONTH(I$5,0)&lt;$T38,0,MAX(0,INT((EOMONTH(I$5,0)-$T38)/$V38)-IF(I$5&gt;$T38,-INT(-(I$5-$T38)/$V38),0)+1)))))</f>
        <v/>
      </c>
      <c r="J38" s="32">
        <f>IF($S38=0,0,IF($X38=1,IF(OR(AND(OR(MONTH(J$5)=Tasks!$X38,MONTH(J$5)=Tasks!$Y38),J$5&gt;=DATE(YEAR($T38),MONTH($T38),1))),1,0),IF($U38&gt;0,IF(AND(5&gt;=$W38,MOD(5-$W38,$U38)=0),1,0),IF(EOMONTH(J$5,0)&lt;$T38,0,MAX(0,INT((EOMONTH(J$5,0)-$T38)/$V38)-IF(J$5&gt;$T38,-INT(-(J$5-$T38)/$V38),0)+1)))))</f>
        <v/>
      </c>
      <c r="K38" s="32">
        <f>IF($S38=0,0,IF($X38=1,IF(OR(AND(OR(MONTH(K$5)=Tasks!$X38,MONTH(K$5)=Tasks!$Y38),K$5&gt;=DATE(YEAR($T38),MONTH($T38),1))),1,0),IF($U38&gt;0,IF(AND(6&gt;=$W38,MOD(6-$W38,$U38)=0),1,0),IF(EOMONTH(K$5,0)&lt;$T38,0,MAX(0,INT((EOMONTH(K$5,0)-$T38)/$V38)-IF(K$5&gt;$T38,-INT(-(K$5-$T38)/$V38),0)+1)))))</f>
        <v/>
      </c>
      <c r="L38" s="32">
        <f>IF($S38=0,0,IF($X38=1,IF(OR(AND(OR(MONTH(L$5)=Tasks!$X38,MONTH(L$5)=Tasks!$Y38),L$5&gt;=DATE(YEAR($T38),MONTH($T38),1))),1,0),IF($U38&gt;0,IF(AND(7&gt;=$W38,MOD(7-$W38,$U38)=0),1,0),IF(EOMONTH(L$5,0)&lt;$T38,0,MAX(0,INT((EOMONTH(L$5,0)-$T38)/$V38)-IF(L$5&gt;$T38,-INT(-(L$5-$T38)/$V38),0)+1)))))</f>
        <v/>
      </c>
      <c r="M38" s="32">
        <f>IF($S38=0,0,IF($X38=1,IF(OR(AND(OR(MONTH(M$5)=Tasks!$X38,MONTH(M$5)=Tasks!$Y38),M$5&gt;=DATE(YEAR($T38),MONTH($T38),1))),1,0),IF($U38&gt;0,IF(AND(8&gt;=$W38,MOD(8-$W38,$U38)=0),1,0),IF(EOMONTH(M$5,0)&lt;$T38,0,MAX(0,INT((EOMONTH(M$5,0)-$T38)/$V38)-IF(M$5&gt;$T38,-INT(-(M$5-$T38)/$V38),0)+1)))))</f>
        <v/>
      </c>
      <c r="N38" s="32">
        <f>IF($S38=0,0,IF($X38=1,IF(OR(AND(OR(MONTH(N$5)=Tasks!$X38,MONTH(N$5)=Tasks!$Y38),N$5&gt;=DATE(YEAR($T38),MONTH($T38),1))),1,0),IF($U38&gt;0,IF(AND(9&gt;=$W38,MOD(9-$W38,$U38)=0),1,0),IF(EOMONTH(N$5,0)&lt;$T38,0,MAX(0,INT((EOMONTH(N$5,0)-$T38)/$V38)-IF(N$5&gt;$T38,-INT(-(N$5-$T38)/$V38),0)+1)))))</f>
        <v/>
      </c>
      <c r="O38" s="32">
        <f>IF($S38=0,0,IF($X38=1,IF(OR(AND(OR(MONTH(O$5)=Tasks!$X38,MONTH(O$5)=Tasks!$Y38),O$5&gt;=DATE(YEAR($T38),MONTH($T38),1))),1,0),IF($U38&gt;0,IF(AND(10&gt;=$W38,MOD(10-$W38,$U38)=0),1,0),IF(EOMONTH(O$5,0)&lt;$T38,0,MAX(0,INT((EOMONTH(O$5,0)-$T38)/$V38)-IF(O$5&gt;$T38,-INT(-(O$5-$T38)/$V38),0)+1)))))</f>
        <v/>
      </c>
      <c r="P38" s="32">
        <f>IF($S38=0,0,IF($X38=1,IF(OR(AND(OR(MONTH(P$5)=Tasks!$X38,MONTH(P$5)=Tasks!$Y38),P$5&gt;=DATE(YEAR($T38),MONTH($T38),1))),1,0),IF($U38&gt;0,IF(AND(11&gt;=$W38,MOD(11-$W38,$U38)=0),1,0),IF(EOMONTH(P$5,0)&lt;$T38,0,MAX(0,INT((EOMONTH(P$5,0)-$T38)/$V38)-IF(P$5&gt;$T38,-INT(-(P$5-$T38)/$V38),0)+1)))))</f>
        <v/>
      </c>
      <c r="Q38" s="32">
        <f>SUM(E38:P38)</f>
        <v/>
      </c>
      <c r="R38" s="26">
        <f>Q38*D38</f>
        <v/>
      </c>
      <c r="S38" s="22">
        <f>IF(AND(Tasks!$A38&lt;&gt;"",Tasks!Z38=1,Tasks!L38&lt;&gt;"No"),1,0)</f>
        <v/>
      </c>
      <c r="T38" s="7">
        <f>IF(S38=0,"",IF(X38=1,Tasks!S38,MAX(Tasks!S38,AsOf)))</f>
        <v/>
      </c>
      <c r="U38" s="22">
        <f>IF(OR(S38=0,X38=1),0,IF(Tasks!F38="Months",Tasks!E38,IF(Tasks!F38="Years",12*Tasks!E38,0)))</f>
        <v/>
      </c>
      <c r="V38" s="22">
        <f>IF(OR(S38=0,X38=1),0,IF(Tasks!F38="Days",Tasks!E38,IF(Tasks!F38="Weeks",7*Tasks!E38,0)))</f>
        <v/>
      </c>
      <c r="W38" s="22">
        <f>IF(S38=0,"",(YEAR(T38)-YEAR(PlanStart))*12+MONTH(T38)-MONTH(PlanStart))</f>
        <v/>
      </c>
      <c r="X38" s="22">
        <f>IF(Tasks!D38="Seasonal",1,0)</f>
        <v/>
      </c>
    </row>
    <row r="39">
      <c r="A39" s="11">
        <f>IF(Tasks!$A39="","",Tasks!$A39)</f>
        <v/>
      </c>
      <c r="B39" s="11">
        <f>IF(Tasks!$A39="","",Tasks!B39&amp;"")</f>
        <v/>
      </c>
      <c r="C39" s="31">
        <f>IF(Tasks!$A39="","",IF(S39=0,Tasks!U39,Tasks!S39))</f>
        <v/>
      </c>
      <c r="D39" s="26">
        <f>IF(Tasks!$A39="",0,N(Tasks!R39))</f>
        <v/>
      </c>
      <c r="E39" s="32">
        <f>IF($S39=0,0,IF($X39=1,IF(OR(AND(OR(MONTH(E$5)=Tasks!$X39,MONTH(E$5)=Tasks!$Y39),E$5&gt;=DATE(YEAR($T39),MONTH($T39),1)),AND(0=0,T39&lt;PlanStart)),1,0),IF($U39&gt;0,IF(AND(0&gt;=$W39,MOD(0-$W39,$U39)=0),1,0),IF(EOMONTH(E$5,0)&lt;$T39,0,MAX(0,INT((EOMONTH(E$5,0)-$T39)/$V39)-IF(E$5&gt;$T39,-INT(-(E$5-$T39)/$V39),0)+1)))))</f>
        <v/>
      </c>
      <c r="F39" s="32">
        <f>IF($S39=0,0,IF($X39=1,IF(OR(AND(OR(MONTH(F$5)=Tasks!$X39,MONTH(F$5)=Tasks!$Y39),F$5&gt;=DATE(YEAR($T39),MONTH($T39),1))),1,0),IF($U39&gt;0,IF(AND(1&gt;=$W39,MOD(1-$W39,$U39)=0),1,0),IF(EOMONTH(F$5,0)&lt;$T39,0,MAX(0,INT((EOMONTH(F$5,0)-$T39)/$V39)-IF(F$5&gt;$T39,-INT(-(F$5-$T39)/$V39),0)+1)))))</f>
        <v/>
      </c>
      <c r="G39" s="32">
        <f>IF($S39=0,0,IF($X39=1,IF(OR(AND(OR(MONTH(G$5)=Tasks!$X39,MONTH(G$5)=Tasks!$Y39),G$5&gt;=DATE(YEAR($T39),MONTH($T39),1))),1,0),IF($U39&gt;0,IF(AND(2&gt;=$W39,MOD(2-$W39,$U39)=0),1,0),IF(EOMONTH(G$5,0)&lt;$T39,0,MAX(0,INT((EOMONTH(G$5,0)-$T39)/$V39)-IF(G$5&gt;$T39,-INT(-(G$5-$T39)/$V39),0)+1)))))</f>
        <v/>
      </c>
      <c r="H39" s="32">
        <f>IF($S39=0,0,IF($X39=1,IF(OR(AND(OR(MONTH(H$5)=Tasks!$X39,MONTH(H$5)=Tasks!$Y39),H$5&gt;=DATE(YEAR($T39),MONTH($T39),1))),1,0),IF($U39&gt;0,IF(AND(3&gt;=$W39,MOD(3-$W39,$U39)=0),1,0),IF(EOMONTH(H$5,0)&lt;$T39,0,MAX(0,INT((EOMONTH(H$5,0)-$T39)/$V39)-IF(H$5&gt;$T39,-INT(-(H$5-$T39)/$V39),0)+1)))))</f>
        <v/>
      </c>
      <c r="I39" s="32">
        <f>IF($S39=0,0,IF($X39=1,IF(OR(AND(OR(MONTH(I$5)=Tasks!$X39,MONTH(I$5)=Tasks!$Y39),I$5&gt;=DATE(YEAR($T39),MONTH($T39),1))),1,0),IF($U39&gt;0,IF(AND(4&gt;=$W39,MOD(4-$W39,$U39)=0),1,0),IF(EOMONTH(I$5,0)&lt;$T39,0,MAX(0,INT((EOMONTH(I$5,0)-$T39)/$V39)-IF(I$5&gt;$T39,-INT(-(I$5-$T39)/$V39),0)+1)))))</f>
        <v/>
      </c>
      <c r="J39" s="32">
        <f>IF($S39=0,0,IF($X39=1,IF(OR(AND(OR(MONTH(J$5)=Tasks!$X39,MONTH(J$5)=Tasks!$Y39),J$5&gt;=DATE(YEAR($T39),MONTH($T39),1))),1,0),IF($U39&gt;0,IF(AND(5&gt;=$W39,MOD(5-$W39,$U39)=0),1,0),IF(EOMONTH(J$5,0)&lt;$T39,0,MAX(0,INT((EOMONTH(J$5,0)-$T39)/$V39)-IF(J$5&gt;$T39,-INT(-(J$5-$T39)/$V39),0)+1)))))</f>
        <v/>
      </c>
      <c r="K39" s="32">
        <f>IF($S39=0,0,IF($X39=1,IF(OR(AND(OR(MONTH(K$5)=Tasks!$X39,MONTH(K$5)=Tasks!$Y39),K$5&gt;=DATE(YEAR($T39),MONTH($T39),1))),1,0),IF($U39&gt;0,IF(AND(6&gt;=$W39,MOD(6-$W39,$U39)=0),1,0),IF(EOMONTH(K$5,0)&lt;$T39,0,MAX(0,INT((EOMONTH(K$5,0)-$T39)/$V39)-IF(K$5&gt;$T39,-INT(-(K$5-$T39)/$V39),0)+1)))))</f>
        <v/>
      </c>
      <c r="L39" s="32">
        <f>IF($S39=0,0,IF($X39=1,IF(OR(AND(OR(MONTH(L$5)=Tasks!$X39,MONTH(L$5)=Tasks!$Y39),L$5&gt;=DATE(YEAR($T39),MONTH($T39),1))),1,0),IF($U39&gt;0,IF(AND(7&gt;=$W39,MOD(7-$W39,$U39)=0),1,0),IF(EOMONTH(L$5,0)&lt;$T39,0,MAX(0,INT((EOMONTH(L$5,0)-$T39)/$V39)-IF(L$5&gt;$T39,-INT(-(L$5-$T39)/$V39),0)+1)))))</f>
        <v/>
      </c>
      <c r="M39" s="32">
        <f>IF($S39=0,0,IF($X39=1,IF(OR(AND(OR(MONTH(M$5)=Tasks!$X39,MONTH(M$5)=Tasks!$Y39),M$5&gt;=DATE(YEAR($T39),MONTH($T39),1))),1,0),IF($U39&gt;0,IF(AND(8&gt;=$W39,MOD(8-$W39,$U39)=0),1,0),IF(EOMONTH(M$5,0)&lt;$T39,0,MAX(0,INT((EOMONTH(M$5,0)-$T39)/$V39)-IF(M$5&gt;$T39,-INT(-(M$5-$T39)/$V39),0)+1)))))</f>
        <v/>
      </c>
      <c r="N39" s="32">
        <f>IF($S39=0,0,IF($X39=1,IF(OR(AND(OR(MONTH(N$5)=Tasks!$X39,MONTH(N$5)=Tasks!$Y39),N$5&gt;=DATE(YEAR($T39),MONTH($T39),1))),1,0),IF($U39&gt;0,IF(AND(9&gt;=$W39,MOD(9-$W39,$U39)=0),1,0),IF(EOMONTH(N$5,0)&lt;$T39,0,MAX(0,INT((EOMONTH(N$5,0)-$T39)/$V39)-IF(N$5&gt;$T39,-INT(-(N$5-$T39)/$V39),0)+1)))))</f>
        <v/>
      </c>
      <c r="O39" s="32">
        <f>IF($S39=0,0,IF($X39=1,IF(OR(AND(OR(MONTH(O$5)=Tasks!$X39,MONTH(O$5)=Tasks!$Y39),O$5&gt;=DATE(YEAR($T39),MONTH($T39),1))),1,0),IF($U39&gt;0,IF(AND(10&gt;=$W39,MOD(10-$W39,$U39)=0),1,0),IF(EOMONTH(O$5,0)&lt;$T39,0,MAX(0,INT((EOMONTH(O$5,0)-$T39)/$V39)-IF(O$5&gt;$T39,-INT(-(O$5-$T39)/$V39),0)+1)))))</f>
        <v/>
      </c>
      <c r="P39" s="32">
        <f>IF($S39=0,0,IF($X39=1,IF(OR(AND(OR(MONTH(P$5)=Tasks!$X39,MONTH(P$5)=Tasks!$Y39),P$5&gt;=DATE(YEAR($T39),MONTH($T39),1))),1,0),IF($U39&gt;0,IF(AND(11&gt;=$W39,MOD(11-$W39,$U39)=0),1,0),IF(EOMONTH(P$5,0)&lt;$T39,0,MAX(0,INT((EOMONTH(P$5,0)-$T39)/$V39)-IF(P$5&gt;$T39,-INT(-(P$5-$T39)/$V39),0)+1)))))</f>
        <v/>
      </c>
      <c r="Q39" s="32">
        <f>SUM(E39:P39)</f>
        <v/>
      </c>
      <c r="R39" s="26">
        <f>Q39*D39</f>
        <v/>
      </c>
      <c r="S39" s="22">
        <f>IF(AND(Tasks!$A39&lt;&gt;"",Tasks!Z39=1,Tasks!L39&lt;&gt;"No"),1,0)</f>
        <v/>
      </c>
      <c r="T39" s="7">
        <f>IF(S39=0,"",IF(X39=1,Tasks!S39,MAX(Tasks!S39,AsOf)))</f>
        <v/>
      </c>
      <c r="U39" s="22">
        <f>IF(OR(S39=0,X39=1),0,IF(Tasks!F39="Months",Tasks!E39,IF(Tasks!F39="Years",12*Tasks!E39,0)))</f>
        <v/>
      </c>
      <c r="V39" s="22">
        <f>IF(OR(S39=0,X39=1),0,IF(Tasks!F39="Days",Tasks!E39,IF(Tasks!F39="Weeks",7*Tasks!E39,0)))</f>
        <v/>
      </c>
      <c r="W39" s="22">
        <f>IF(S39=0,"",(YEAR(T39)-YEAR(PlanStart))*12+MONTH(T39)-MONTH(PlanStart))</f>
        <v/>
      </c>
      <c r="X39" s="22">
        <f>IF(Tasks!D39="Seasonal",1,0)</f>
        <v/>
      </c>
    </row>
    <row r="40">
      <c r="A40" s="11">
        <f>IF(Tasks!$A40="","",Tasks!$A40)</f>
        <v/>
      </c>
      <c r="B40" s="11">
        <f>IF(Tasks!$A40="","",Tasks!B40&amp;"")</f>
        <v/>
      </c>
      <c r="C40" s="31">
        <f>IF(Tasks!$A40="","",IF(S40=0,Tasks!U40,Tasks!S40))</f>
        <v/>
      </c>
      <c r="D40" s="26">
        <f>IF(Tasks!$A40="",0,N(Tasks!R40))</f>
        <v/>
      </c>
      <c r="E40" s="32">
        <f>IF($S40=0,0,IF($X40=1,IF(OR(AND(OR(MONTH(E$5)=Tasks!$X40,MONTH(E$5)=Tasks!$Y40),E$5&gt;=DATE(YEAR($T40),MONTH($T40),1)),AND(0=0,T40&lt;PlanStart)),1,0),IF($U40&gt;0,IF(AND(0&gt;=$W40,MOD(0-$W40,$U40)=0),1,0),IF(EOMONTH(E$5,0)&lt;$T40,0,MAX(0,INT((EOMONTH(E$5,0)-$T40)/$V40)-IF(E$5&gt;$T40,-INT(-(E$5-$T40)/$V40),0)+1)))))</f>
        <v/>
      </c>
      <c r="F40" s="32">
        <f>IF($S40=0,0,IF($X40=1,IF(OR(AND(OR(MONTH(F$5)=Tasks!$X40,MONTH(F$5)=Tasks!$Y40),F$5&gt;=DATE(YEAR($T40),MONTH($T40),1))),1,0),IF($U40&gt;0,IF(AND(1&gt;=$W40,MOD(1-$W40,$U40)=0),1,0),IF(EOMONTH(F$5,0)&lt;$T40,0,MAX(0,INT((EOMONTH(F$5,0)-$T40)/$V40)-IF(F$5&gt;$T40,-INT(-(F$5-$T40)/$V40),0)+1)))))</f>
        <v/>
      </c>
      <c r="G40" s="32">
        <f>IF($S40=0,0,IF($X40=1,IF(OR(AND(OR(MONTH(G$5)=Tasks!$X40,MONTH(G$5)=Tasks!$Y40),G$5&gt;=DATE(YEAR($T40),MONTH($T40),1))),1,0),IF($U40&gt;0,IF(AND(2&gt;=$W40,MOD(2-$W40,$U40)=0),1,0),IF(EOMONTH(G$5,0)&lt;$T40,0,MAX(0,INT((EOMONTH(G$5,0)-$T40)/$V40)-IF(G$5&gt;$T40,-INT(-(G$5-$T40)/$V40),0)+1)))))</f>
        <v/>
      </c>
      <c r="H40" s="32">
        <f>IF($S40=0,0,IF($X40=1,IF(OR(AND(OR(MONTH(H$5)=Tasks!$X40,MONTH(H$5)=Tasks!$Y40),H$5&gt;=DATE(YEAR($T40),MONTH($T40),1))),1,0),IF($U40&gt;0,IF(AND(3&gt;=$W40,MOD(3-$W40,$U40)=0),1,0),IF(EOMONTH(H$5,0)&lt;$T40,0,MAX(0,INT((EOMONTH(H$5,0)-$T40)/$V40)-IF(H$5&gt;$T40,-INT(-(H$5-$T40)/$V40),0)+1)))))</f>
        <v/>
      </c>
      <c r="I40" s="32">
        <f>IF($S40=0,0,IF($X40=1,IF(OR(AND(OR(MONTH(I$5)=Tasks!$X40,MONTH(I$5)=Tasks!$Y40),I$5&gt;=DATE(YEAR($T40),MONTH($T40),1))),1,0),IF($U40&gt;0,IF(AND(4&gt;=$W40,MOD(4-$W40,$U40)=0),1,0),IF(EOMONTH(I$5,0)&lt;$T40,0,MAX(0,INT((EOMONTH(I$5,0)-$T40)/$V40)-IF(I$5&gt;$T40,-INT(-(I$5-$T40)/$V40),0)+1)))))</f>
        <v/>
      </c>
      <c r="J40" s="32">
        <f>IF($S40=0,0,IF($X40=1,IF(OR(AND(OR(MONTH(J$5)=Tasks!$X40,MONTH(J$5)=Tasks!$Y40),J$5&gt;=DATE(YEAR($T40),MONTH($T40),1))),1,0),IF($U40&gt;0,IF(AND(5&gt;=$W40,MOD(5-$W40,$U40)=0),1,0),IF(EOMONTH(J$5,0)&lt;$T40,0,MAX(0,INT((EOMONTH(J$5,0)-$T40)/$V40)-IF(J$5&gt;$T40,-INT(-(J$5-$T40)/$V40),0)+1)))))</f>
        <v/>
      </c>
      <c r="K40" s="32">
        <f>IF($S40=0,0,IF($X40=1,IF(OR(AND(OR(MONTH(K$5)=Tasks!$X40,MONTH(K$5)=Tasks!$Y40),K$5&gt;=DATE(YEAR($T40),MONTH($T40),1))),1,0),IF($U40&gt;0,IF(AND(6&gt;=$W40,MOD(6-$W40,$U40)=0),1,0),IF(EOMONTH(K$5,0)&lt;$T40,0,MAX(0,INT((EOMONTH(K$5,0)-$T40)/$V40)-IF(K$5&gt;$T40,-INT(-(K$5-$T40)/$V40),0)+1)))))</f>
        <v/>
      </c>
      <c r="L40" s="32">
        <f>IF($S40=0,0,IF($X40=1,IF(OR(AND(OR(MONTH(L$5)=Tasks!$X40,MONTH(L$5)=Tasks!$Y40),L$5&gt;=DATE(YEAR($T40),MONTH($T40),1))),1,0),IF($U40&gt;0,IF(AND(7&gt;=$W40,MOD(7-$W40,$U40)=0),1,0),IF(EOMONTH(L$5,0)&lt;$T40,0,MAX(0,INT((EOMONTH(L$5,0)-$T40)/$V40)-IF(L$5&gt;$T40,-INT(-(L$5-$T40)/$V40),0)+1)))))</f>
        <v/>
      </c>
      <c r="M40" s="32">
        <f>IF($S40=0,0,IF($X40=1,IF(OR(AND(OR(MONTH(M$5)=Tasks!$X40,MONTH(M$5)=Tasks!$Y40),M$5&gt;=DATE(YEAR($T40),MONTH($T40),1))),1,0),IF($U40&gt;0,IF(AND(8&gt;=$W40,MOD(8-$W40,$U40)=0),1,0),IF(EOMONTH(M$5,0)&lt;$T40,0,MAX(0,INT((EOMONTH(M$5,0)-$T40)/$V40)-IF(M$5&gt;$T40,-INT(-(M$5-$T40)/$V40),0)+1)))))</f>
        <v/>
      </c>
      <c r="N40" s="32">
        <f>IF($S40=0,0,IF($X40=1,IF(OR(AND(OR(MONTH(N$5)=Tasks!$X40,MONTH(N$5)=Tasks!$Y40),N$5&gt;=DATE(YEAR($T40),MONTH($T40),1))),1,0),IF($U40&gt;0,IF(AND(9&gt;=$W40,MOD(9-$W40,$U40)=0),1,0),IF(EOMONTH(N$5,0)&lt;$T40,0,MAX(0,INT((EOMONTH(N$5,0)-$T40)/$V40)-IF(N$5&gt;$T40,-INT(-(N$5-$T40)/$V40),0)+1)))))</f>
        <v/>
      </c>
      <c r="O40" s="32">
        <f>IF($S40=0,0,IF($X40=1,IF(OR(AND(OR(MONTH(O$5)=Tasks!$X40,MONTH(O$5)=Tasks!$Y40),O$5&gt;=DATE(YEAR($T40),MONTH($T40),1))),1,0),IF($U40&gt;0,IF(AND(10&gt;=$W40,MOD(10-$W40,$U40)=0),1,0),IF(EOMONTH(O$5,0)&lt;$T40,0,MAX(0,INT((EOMONTH(O$5,0)-$T40)/$V40)-IF(O$5&gt;$T40,-INT(-(O$5-$T40)/$V40),0)+1)))))</f>
        <v/>
      </c>
      <c r="P40" s="32">
        <f>IF($S40=0,0,IF($X40=1,IF(OR(AND(OR(MONTH(P$5)=Tasks!$X40,MONTH(P$5)=Tasks!$Y40),P$5&gt;=DATE(YEAR($T40),MONTH($T40),1))),1,0),IF($U40&gt;0,IF(AND(11&gt;=$W40,MOD(11-$W40,$U40)=0),1,0),IF(EOMONTH(P$5,0)&lt;$T40,0,MAX(0,INT((EOMONTH(P$5,0)-$T40)/$V40)-IF(P$5&gt;$T40,-INT(-(P$5-$T40)/$V40),0)+1)))))</f>
        <v/>
      </c>
      <c r="Q40" s="32">
        <f>SUM(E40:P40)</f>
        <v/>
      </c>
      <c r="R40" s="26">
        <f>Q40*D40</f>
        <v/>
      </c>
      <c r="S40" s="22">
        <f>IF(AND(Tasks!$A40&lt;&gt;"",Tasks!Z40=1,Tasks!L40&lt;&gt;"No"),1,0)</f>
        <v/>
      </c>
      <c r="T40" s="7">
        <f>IF(S40=0,"",IF(X40=1,Tasks!S40,MAX(Tasks!S40,AsOf)))</f>
        <v/>
      </c>
      <c r="U40" s="22">
        <f>IF(OR(S40=0,X40=1),0,IF(Tasks!F40="Months",Tasks!E40,IF(Tasks!F40="Years",12*Tasks!E40,0)))</f>
        <v/>
      </c>
      <c r="V40" s="22">
        <f>IF(OR(S40=0,X40=1),0,IF(Tasks!F40="Days",Tasks!E40,IF(Tasks!F40="Weeks",7*Tasks!E40,0)))</f>
        <v/>
      </c>
      <c r="W40" s="22">
        <f>IF(S40=0,"",(YEAR(T40)-YEAR(PlanStart))*12+MONTH(T40)-MONTH(PlanStart))</f>
        <v/>
      </c>
      <c r="X40" s="22">
        <f>IF(Tasks!D40="Seasonal",1,0)</f>
        <v/>
      </c>
    </row>
    <row r="41">
      <c r="A41" s="11">
        <f>IF(Tasks!$A41="","",Tasks!$A41)</f>
        <v/>
      </c>
      <c r="B41" s="11">
        <f>IF(Tasks!$A41="","",Tasks!B41&amp;"")</f>
        <v/>
      </c>
      <c r="C41" s="31">
        <f>IF(Tasks!$A41="","",IF(S41=0,Tasks!U41,Tasks!S41))</f>
        <v/>
      </c>
      <c r="D41" s="26">
        <f>IF(Tasks!$A41="",0,N(Tasks!R41))</f>
        <v/>
      </c>
      <c r="E41" s="32">
        <f>IF($S41=0,0,IF($X41=1,IF(OR(AND(OR(MONTH(E$5)=Tasks!$X41,MONTH(E$5)=Tasks!$Y41),E$5&gt;=DATE(YEAR($T41),MONTH($T41),1)),AND(0=0,T41&lt;PlanStart)),1,0),IF($U41&gt;0,IF(AND(0&gt;=$W41,MOD(0-$W41,$U41)=0),1,0),IF(EOMONTH(E$5,0)&lt;$T41,0,MAX(0,INT((EOMONTH(E$5,0)-$T41)/$V41)-IF(E$5&gt;$T41,-INT(-(E$5-$T41)/$V41),0)+1)))))</f>
        <v/>
      </c>
      <c r="F41" s="32">
        <f>IF($S41=0,0,IF($X41=1,IF(OR(AND(OR(MONTH(F$5)=Tasks!$X41,MONTH(F$5)=Tasks!$Y41),F$5&gt;=DATE(YEAR($T41),MONTH($T41),1))),1,0),IF($U41&gt;0,IF(AND(1&gt;=$W41,MOD(1-$W41,$U41)=0),1,0),IF(EOMONTH(F$5,0)&lt;$T41,0,MAX(0,INT((EOMONTH(F$5,0)-$T41)/$V41)-IF(F$5&gt;$T41,-INT(-(F$5-$T41)/$V41),0)+1)))))</f>
        <v/>
      </c>
      <c r="G41" s="32">
        <f>IF($S41=0,0,IF($X41=1,IF(OR(AND(OR(MONTH(G$5)=Tasks!$X41,MONTH(G$5)=Tasks!$Y41),G$5&gt;=DATE(YEAR($T41),MONTH($T41),1))),1,0),IF($U41&gt;0,IF(AND(2&gt;=$W41,MOD(2-$W41,$U41)=0),1,0),IF(EOMONTH(G$5,0)&lt;$T41,0,MAX(0,INT((EOMONTH(G$5,0)-$T41)/$V41)-IF(G$5&gt;$T41,-INT(-(G$5-$T41)/$V41),0)+1)))))</f>
        <v/>
      </c>
      <c r="H41" s="32">
        <f>IF($S41=0,0,IF($X41=1,IF(OR(AND(OR(MONTH(H$5)=Tasks!$X41,MONTH(H$5)=Tasks!$Y41),H$5&gt;=DATE(YEAR($T41),MONTH($T41),1))),1,0),IF($U41&gt;0,IF(AND(3&gt;=$W41,MOD(3-$W41,$U41)=0),1,0),IF(EOMONTH(H$5,0)&lt;$T41,0,MAX(0,INT((EOMONTH(H$5,0)-$T41)/$V41)-IF(H$5&gt;$T41,-INT(-(H$5-$T41)/$V41),0)+1)))))</f>
        <v/>
      </c>
      <c r="I41" s="32">
        <f>IF($S41=0,0,IF($X41=1,IF(OR(AND(OR(MONTH(I$5)=Tasks!$X41,MONTH(I$5)=Tasks!$Y41),I$5&gt;=DATE(YEAR($T41),MONTH($T41),1))),1,0),IF($U41&gt;0,IF(AND(4&gt;=$W41,MOD(4-$W41,$U41)=0),1,0),IF(EOMONTH(I$5,0)&lt;$T41,0,MAX(0,INT((EOMONTH(I$5,0)-$T41)/$V41)-IF(I$5&gt;$T41,-INT(-(I$5-$T41)/$V41),0)+1)))))</f>
        <v/>
      </c>
      <c r="J41" s="32">
        <f>IF($S41=0,0,IF($X41=1,IF(OR(AND(OR(MONTH(J$5)=Tasks!$X41,MONTH(J$5)=Tasks!$Y41),J$5&gt;=DATE(YEAR($T41),MONTH($T41),1))),1,0),IF($U41&gt;0,IF(AND(5&gt;=$W41,MOD(5-$W41,$U41)=0),1,0),IF(EOMONTH(J$5,0)&lt;$T41,0,MAX(0,INT((EOMONTH(J$5,0)-$T41)/$V41)-IF(J$5&gt;$T41,-INT(-(J$5-$T41)/$V41),0)+1)))))</f>
        <v/>
      </c>
      <c r="K41" s="32">
        <f>IF($S41=0,0,IF($X41=1,IF(OR(AND(OR(MONTH(K$5)=Tasks!$X41,MONTH(K$5)=Tasks!$Y41),K$5&gt;=DATE(YEAR($T41),MONTH($T41),1))),1,0),IF($U41&gt;0,IF(AND(6&gt;=$W41,MOD(6-$W41,$U41)=0),1,0),IF(EOMONTH(K$5,0)&lt;$T41,0,MAX(0,INT((EOMONTH(K$5,0)-$T41)/$V41)-IF(K$5&gt;$T41,-INT(-(K$5-$T41)/$V41),0)+1)))))</f>
        <v/>
      </c>
      <c r="L41" s="32">
        <f>IF($S41=0,0,IF($X41=1,IF(OR(AND(OR(MONTH(L$5)=Tasks!$X41,MONTH(L$5)=Tasks!$Y41),L$5&gt;=DATE(YEAR($T41),MONTH($T41),1))),1,0),IF($U41&gt;0,IF(AND(7&gt;=$W41,MOD(7-$W41,$U41)=0),1,0),IF(EOMONTH(L$5,0)&lt;$T41,0,MAX(0,INT((EOMONTH(L$5,0)-$T41)/$V41)-IF(L$5&gt;$T41,-INT(-(L$5-$T41)/$V41),0)+1)))))</f>
        <v/>
      </c>
      <c r="M41" s="32">
        <f>IF($S41=0,0,IF($X41=1,IF(OR(AND(OR(MONTH(M$5)=Tasks!$X41,MONTH(M$5)=Tasks!$Y41),M$5&gt;=DATE(YEAR($T41),MONTH($T41),1))),1,0),IF($U41&gt;0,IF(AND(8&gt;=$W41,MOD(8-$W41,$U41)=0),1,0),IF(EOMONTH(M$5,0)&lt;$T41,0,MAX(0,INT((EOMONTH(M$5,0)-$T41)/$V41)-IF(M$5&gt;$T41,-INT(-(M$5-$T41)/$V41),0)+1)))))</f>
        <v/>
      </c>
      <c r="N41" s="32">
        <f>IF($S41=0,0,IF($X41=1,IF(OR(AND(OR(MONTH(N$5)=Tasks!$X41,MONTH(N$5)=Tasks!$Y41),N$5&gt;=DATE(YEAR($T41),MONTH($T41),1))),1,0),IF($U41&gt;0,IF(AND(9&gt;=$W41,MOD(9-$W41,$U41)=0),1,0),IF(EOMONTH(N$5,0)&lt;$T41,0,MAX(0,INT((EOMONTH(N$5,0)-$T41)/$V41)-IF(N$5&gt;$T41,-INT(-(N$5-$T41)/$V41),0)+1)))))</f>
        <v/>
      </c>
      <c r="O41" s="32">
        <f>IF($S41=0,0,IF($X41=1,IF(OR(AND(OR(MONTH(O$5)=Tasks!$X41,MONTH(O$5)=Tasks!$Y41),O$5&gt;=DATE(YEAR($T41),MONTH($T41),1))),1,0),IF($U41&gt;0,IF(AND(10&gt;=$W41,MOD(10-$W41,$U41)=0),1,0),IF(EOMONTH(O$5,0)&lt;$T41,0,MAX(0,INT((EOMONTH(O$5,0)-$T41)/$V41)-IF(O$5&gt;$T41,-INT(-(O$5-$T41)/$V41),0)+1)))))</f>
        <v/>
      </c>
      <c r="P41" s="32">
        <f>IF($S41=0,0,IF($X41=1,IF(OR(AND(OR(MONTH(P$5)=Tasks!$X41,MONTH(P$5)=Tasks!$Y41),P$5&gt;=DATE(YEAR($T41),MONTH($T41),1))),1,0),IF($U41&gt;0,IF(AND(11&gt;=$W41,MOD(11-$W41,$U41)=0),1,0),IF(EOMONTH(P$5,0)&lt;$T41,0,MAX(0,INT((EOMONTH(P$5,0)-$T41)/$V41)-IF(P$5&gt;$T41,-INT(-(P$5-$T41)/$V41),0)+1)))))</f>
        <v/>
      </c>
      <c r="Q41" s="32">
        <f>SUM(E41:P41)</f>
        <v/>
      </c>
      <c r="R41" s="26">
        <f>Q41*D41</f>
        <v/>
      </c>
      <c r="S41" s="22">
        <f>IF(AND(Tasks!$A41&lt;&gt;"",Tasks!Z41=1,Tasks!L41&lt;&gt;"No"),1,0)</f>
        <v/>
      </c>
      <c r="T41" s="7">
        <f>IF(S41=0,"",IF(X41=1,Tasks!S41,MAX(Tasks!S41,AsOf)))</f>
        <v/>
      </c>
      <c r="U41" s="22">
        <f>IF(OR(S41=0,X41=1),0,IF(Tasks!F41="Months",Tasks!E41,IF(Tasks!F41="Years",12*Tasks!E41,0)))</f>
        <v/>
      </c>
      <c r="V41" s="22">
        <f>IF(OR(S41=0,X41=1),0,IF(Tasks!F41="Days",Tasks!E41,IF(Tasks!F41="Weeks",7*Tasks!E41,0)))</f>
        <v/>
      </c>
      <c r="W41" s="22">
        <f>IF(S41=0,"",(YEAR(T41)-YEAR(PlanStart))*12+MONTH(T41)-MONTH(PlanStart))</f>
        <v/>
      </c>
      <c r="X41" s="22">
        <f>IF(Tasks!D41="Seasonal",1,0)</f>
        <v/>
      </c>
    </row>
    <row r="42">
      <c r="A42" s="11">
        <f>IF(Tasks!$A42="","",Tasks!$A42)</f>
        <v/>
      </c>
      <c r="B42" s="11">
        <f>IF(Tasks!$A42="","",Tasks!B42&amp;"")</f>
        <v/>
      </c>
      <c r="C42" s="31">
        <f>IF(Tasks!$A42="","",IF(S42=0,Tasks!U42,Tasks!S42))</f>
        <v/>
      </c>
      <c r="D42" s="26">
        <f>IF(Tasks!$A42="",0,N(Tasks!R42))</f>
        <v/>
      </c>
      <c r="E42" s="32">
        <f>IF($S42=0,0,IF($X42=1,IF(OR(AND(OR(MONTH(E$5)=Tasks!$X42,MONTH(E$5)=Tasks!$Y42),E$5&gt;=DATE(YEAR($T42),MONTH($T42),1)),AND(0=0,T42&lt;PlanStart)),1,0),IF($U42&gt;0,IF(AND(0&gt;=$W42,MOD(0-$W42,$U42)=0),1,0),IF(EOMONTH(E$5,0)&lt;$T42,0,MAX(0,INT((EOMONTH(E$5,0)-$T42)/$V42)-IF(E$5&gt;$T42,-INT(-(E$5-$T42)/$V42),0)+1)))))</f>
        <v/>
      </c>
      <c r="F42" s="32">
        <f>IF($S42=0,0,IF($X42=1,IF(OR(AND(OR(MONTH(F$5)=Tasks!$X42,MONTH(F$5)=Tasks!$Y42),F$5&gt;=DATE(YEAR($T42),MONTH($T42),1))),1,0),IF($U42&gt;0,IF(AND(1&gt;=$W42,MOD(1-$W42,$U42)=0),1,0),IF(EOMONTH(F$5,0)&lt;$T42,0,MAX(0,INT((EOMONTH(F$5,0)-$T42)/$V42)-IF(F$5&gt;$T42,-INT(-(F$5-$T42)/$V42),0)+1)))))</f>
        <v/>
      </c>
      <c r="G42" s="32">
        <f>IF($S42=0,0,IF($X42=1,IF(OR(AND(OR(MONTH(G$5)=Tasks!$X42,MONTH(G$5)=Tasks!$Y42),G$5&gt;=DATE(YEAR($T42),MONTH($T42),1))),1,0),IF($U42&gt;0,IF(AND(2&gt;=$W42,MOD(2-$W42,$U42)=0),1,0),IF(EOMONTH(G$5,0)&lt;$T42,0,MAX(0,INT((EOMONTH(G$5,0)-$T42)/$V42)-IF(G$5&gt;$T42,-INT(-(G$5-$T42)/$V42),0)+1)))))</f>
        <v/>
      </c>
      <c r="H42" s="32">
        <f>IF($S42=0,0,IF($X42=1,IF(OR(AND(OR(MONTH(H$5)=Tasks!$X42,MONTH(H$5)=Tasks!$Y42),H$5&gt;=DATE(YEAR($T42),MONTH($T42),1))),1,0),IF($U42&gt;0,IF(AND(3&gt;=$W42,MOD(3-$W42,$U42)=0),1,0),IF(EOMONTH(H$5,0)&lt;$T42,0,MAX(0,INT((EOMONTH(H$5,0)-$T42)/$V42)-IF(H$5&gt;$T42,-INT(-(H$5-$T42)/$V42),0)+1)))))</f>
        <v/>
      </c>
      <c r="I42" s="32">
        <f>IF($S42=0,0,IF($X42=1,IF(OR(AND(OR(MONTH(I$5)=Tasks!$X42,MONTH(I$5)=Tasks!$Y42),I$5&gt;=DATE(YEAR($T42),MONTH($T42),1))),1,0),IF($U42&gt;0,IF(AND(4&gt;=$W42,MOD(4-$W42,$U42)=0),1,0),IF(EOMONTH(I$5,0)&lt;$T42,0,MAX(0,INT((EOMONTH(I$5,0)-$T42)/$V42)-IF(I$5&gt;$T42,-INT(-(I$5-$T42)/$V42),0)+1)))))</f>
        <v/>
      </c>
      <c r="J42" s="32">
        <f>IF($S42=0,0,IF($X42=1,IF(OR(AND(OR(MONTH(J$5)=Tasks!$X42,MONTH(J$5)=Tasks!$Y42),J$5&gt;=DATE(YEAR($T42),MONTH($T42),1))),1,0),IF($U42&gt;0,IF(AND(5&gt;=$W42,MOD(5-$W42,$U42)=0),1,0),IF(EOMONTH(J$5,0)&lt;$T42,0,MAX(0,INT((EOMONTH(J$5,0)-$T42)/$V42)-IF(J$5&gt;$T42,-INT(-(J$5-$T42)/$V42),0)+1)))))</f>
        <v/>
      </c>
      <c r="K42" s="32">
        <f>IF($S42=0,0,IF($X42=1,IF(OR(AND(OR(MONTH(K$5)=Tasks!$X42,MONTH(K$5)=Tasks!$Y42),K$5&gt;=DATE(YEAR($T42),MONTH($T42),1))),1,0),IF($U42&gt;0,IF(AND(6&gt;=$W42,MOD(6-$W42,$U42)=0),1,0),IF(EOMONTH(K$5,0)&lt;$T42,0,MAX(0,INT((EOMONTH(K$5,0)-$T42)/$V42)-IF(K$5&gt;$T42,-INT(-(K$5-$T42)/$V42),0)+1)))))</f>
        <v/>
      </c>
      <c r="L42" s="32">
        <f>IF($S42=0,0,IF($X42=1,IF(OR(AND(OR(MONTH(L$5)=Tasks!$X42,MONTH(L$5)=Tasks!$Y42),L$5&gt;=DATE(YEAR($T42),MONTH($T42),1))),1,0),IF($U42&gt;0,IF(AND(7&gt;=$W42,MOD(7-$W42,$U42)=0),1,0),IF(EOMONTH(L$5,0)&lt;$T42,0,MAX(0,INT((EOMONTH(L$5,0)-$T42)/$V42)-IF(L$5&gt;$T42,-INT(-(L$5-$T42)/$V42),0)+1)))))</f>
        <v/>
      </c>
      <c r="M42" s="32">
        <f>IF($S42=0,0,IF($X42=1,IF(OR(AND(OR(MONTH(M$5)=Tasks!$X42,MONTH(M$5)=Tasks!$Y42),M$5&gt;=DATE(YEAR($T42),MONTH($T42),1))),1,0),IF($U42&gt;0,IF(AND(8&gt;=$W42,MOD(8-$W42,$U42)=0),1,0),IF(EOMONTH(M$5,0)&lt;$T42,0,MAX(0,INT((EOMONTH(M$5,0)-$T42)/$V42)-IF(M$5&gt;$T42,-INT(-(M$5-$T42)/$V42),0)+1)))))</f>
        <v/>
      </c>
      <c r="N42" s="32">
        <f>IF($S42=0,0,IF($X42=1,IF(OR(AND(OR(MONTH(N$5)=Tasks!$X42,MONTH(N$5)=Tasks!$Y42),N$5&gt;=DATE(YEAR($T42),MONTH($T42),1))),1,0),IF($U42&gt;0,IF(AND(9&gt;=$W42,MOD(9-$W42,$U42)=0),1,0),IF(EOMONTH(N$5,0)&lt;$T42,0,MAX(0,INT((EOMONTH(N$5,0)-$T42)/$V42)-IF(N$5&gt;$T42,-INT(-(N$5-$T42)/$V42),0)+1)))))</f>
        <v/>
      </c>
      <c r="O42" s="32">
        <f>IF($S42=0,0,IF($X42=1,IF(OR(AND(OR(MONTH(O$5)=Tasks!$X42,MONTH(O$5)=Tasks!$Y42),O$5&gt;=DATE(YEAR($T42),MONTH($T42),1))),1,0),IF($U42&gt;0,IF(AND(10&gt;=$W42,MOD(10-$W42,$U42)=0),1,0),IF(EOMONTH(O$5,0)&lt;$T42,0,MAX(0,INT((EOMONTH(O$5,0)-$T42)/$V42)-IF(O$5&gt;$T42,-INT(-(O$5-$T42)/$V42),0)+1)))))</f>
        <v/>
      </c>
      <c r="P42" s="32">
        <f>IF($S42=0,0,IF($X42=1,IF(OR(AND(OR(MONTH(P$5)=Tasks!$X42,MONTH(P$5)=Tasks!$Y42),P$5&gt;=DATE(YEAR($T42),MONTH($T42),1))),1,0),IF($U42&gt;0,IF(AND(11&gt;=$W42,MOD(11-$W42,$U42)=0),1,0),IF(EOMONTH(P$5,0)&lt;$T42,0,MAX(0,INT((EOMONTH(P$5,0)-$T42)/$V42)-IF(P$5&gt;$T42,-INT(-(P$5-$T42)/$V42),0)+1)))))</f>
        <v/>
      </c>
      <c r="Q42" s="32">
        <f>SUM(E42:P42)</f>
        <v/>
      </c>
      <c r="R42" s="26">
        <f>Q42*D42</f>
        <v/>
      </c>
      <c r="S42" s="22">
        <f>IF(AND(Tasks!$A42&lt;&gt;"",Tasks!Z42=1,Tasks!L42&lt;&gt;"No"),1,0)</f>
        <v/>
      </c>
      <c r="T42" s="7">
        <f>IF(S42=0,"",IF(X42=1,Tasks!S42,MAX(Tasks!S42,AsOf)))</f>
        <v/>
      </c>
      <c r="U42" s="22">
        <f>IF(OR(S42=0,X42=1),0,IF(Tasks!F42="Months",Tasks!E42,IF(Tasks!F42="Years",12*Tasks!E42,0)))</f>
        <v/>
      </c>
      <c r="V42" s="22">
        <f>IF(OR(S42=0,X42=1),0,IF(Tasks!F42="Days",Tasks!E42,IF(Tasks!F42="Weeks",7*Tasks!E42,0)))</f>
        <v/>
      </c>
      <c r="W42" s="22">
        <f>IF(S42=0,"",(YEAR(T42)-YEAR(PlanStart))*12+MONTH(T42)-MONTH(PlanStart))</f>
        <v/>
      </c>
      <c r="X42" s="22">
        <f>IF(Tasks!D42="Seasonal",1,0)</f>
        <v/>
      </c>
    </row>
    <row r="43">
      <c r="A43" s="11">
        <f>IF(Tasks!$A43="","",Tasks!$A43)</f>
        <v/>
      </c>
      <c r="B43" s="11">
        <f>IF(Tasks!$A43="","",Tasks!B43&amp;"")</f>
        <v/>
      </c>
      <c r="C43" s="31">
        <f>IF(Tasks!$A43="","",IF(S43=0,Tasks!U43,Tasks!S43))</f>
        <v/>
      </c>
      <c r="D43" s="26">
        <f>IF(Tasks!$A43="",0,N(Tasks!R43))</f>
        <v/>
      </c>
      <c r="E43" s="32">
        <f>IF($S43=0,0,IF($X43=1,IF(OR(AND(OR(MONTH(E$5)=Tasks!$X43,MONTH(E$5)=Tasks!$Y43),E$5&gt;=DATE(YEAR($T43),MONTH($T43),1)),AND(0=0,T43&lt;PlanStart)),1,0),IF($U43&gt;0,IF(AND(0&gt;=$W43,MOD(0-$W43,$U43)=0),1,0),IF(EOMONTH(E$5,0)&lt;$T43,0,MAX(0,INT((EOMONTH(E$5,0)-$T43)/$V43)-IF(E$5&gt;$T43,-INT(-(E$5-$T43)/$V43),0)+1)))))</f>
        <v/>
      </c>
      <c r="F43" s="32">
        <f>IF($S43=0,0,IF($X43=1,IF(OR(AND(OR(MONTH(F$5)=Tasks!$X43,MONTH(F$5)=Tasks!$Y43),F$5&gt;=DATE(YEAR($T43),MONTH($T43),1))),1,0),IF($U43&gt;0,IF(AND(1&gt;=$W43,MOD(1-$W43,$U43)=0),1,0),IF(EOMONTH(F$5,0)&lt;$T43,0,MAX(0,INT((EOMONTH(F$5,0)-$T43)/$V43)-IF(F$5&gt;$T43,-INT(-(F$5-$T43)/$V43),0)+1)))))</f>
        <v/>
      </c>
      <c r="G43" s="32">
        <f>IF($S43=0,0,IF($X43=1,IF(OR(AND(OR(MONTH(G$5)=Tasks!$X43,MONTH(G$5)=Tasks!$Y43),G$5&gt;=DATE(YEAR($T43),MONTH($T43),1))),1,0),IF($U43&gt;0,IF(AND(2&gt;=$W43,MOD(2-$W43,$U43)=0),1,0),IF(EOMONTH(G$5,0)&lt;$T43,0,MAX(0,INT((EOMONTH(G$5,0)-$T43)/$V43)-IF(G$5&gt;$T43,-INT(-(G$5-$T43)/$V43),0)+1)))))</f>
        <v/>
      </c>
      <c r="H43" s="32">
        <f>IF($S43=0,0,IF($X43=1,IF(OR(AND(OR(MONTH(H$5)=Tasks!$X43,MONTH(H$5)=Tasks!$Y43),H$5&gt;=DATE(YEAR($T43),MONTH($T43),1))),1,0),IF($U43&gt;0,IF(AND(3&gt;=$W43,MOD(3-$W43,$U43)=0),1,0),IF(EOMONTH(H$5,0)&lt;$T43,0,MAX(0,INT((EOMONTH(H$5,0)-$T43)/$V43)-IF(H$5&gt;$T43,-INT(-(H$5-$T43)/$V43),0)+1)))))</f>
        <v/>
      </c>
      <c r="I43" s="32">
        <f>IF($S43=0,0,IF($X43=1,IF(OR(AND(OR(MONTH(I$5)=Tasks!$X43,MONTH(I$5)=Tasks!$Y43),I$5&gt;=DATE(YEAR($T43),MONTH($T43),1))),1,0),IF($U43&gt;0,IF(AND(4&gt;=$W43,MOD(4-$W43,$U43)=0),1,0),IF(EOMONTH(I$5,0)&lt;$T43,0,MAX(0,INT((EOMONTH(I$5,0)-$T43)/$V43)-IF(I$5&gt;$T43,-INT(-(I$5-$T43)/$V43),0)+1)))))</f>
        <v/>
      </c>
      <c r="J43" s="32">
        <f>IF($S43=0,0,IF($X43=1,IF(OR(AND(OR(MONTH(J$5)=Tasks!$X43,MONTH(J$5)=Tasks!$Y43),J$5&gt;=DATE(YEAR($T43),MONTH($T43),1))),1,0),IF($U43&gt;0,IF(AND(5&gt;=$W43,MOD(5-$W43,$U43)=0),1,0),IF(EOMONTH(J$5,0)&lt;$T43,0,MAX(0,INT((EOMONTH(J$5,0)-$T43)/$V43)-IF(J$5&gt;$T43,-INT(-(J$5-$T43)/$V43),0)+1)))))</f>
        <v/>
      </c>
      <c r="K43" s="32">
        <f>IF($S43=0,0,IF($X43=1,IF(OR(AND(OR(MONTH(K$5)=Tasks!$X43,MONTH(K$5)=Tasks!$Y43),K$5&gt;=DATE(YEAR($T43),MONTH($T43),1))),1,0),IF($U43&gt;0,IF(AND(6&gt;=$W43,MOD(6-$W43,$U43)=0),1,0),IF(EOMONTH(K$5,0)&lt;$T43,0,MAX(0,INT((EOMONTH(K$5,0)-$T43)/$V43)-IF(K$5&gt;$T43,-INT(-(K$5-$T43)/$V43),0)+1)))))</f>
        <v/>
      </c>
      <c r="L43" s="32">
        <f>IF($S43=0,0,IF($X43=1,IF(OR(AND(OR(MONTH(L$5)=Tasks!$X43,MONTH(L$5)=Tasks!$Y43),L$5&gt;=DATE(YEAR($T43),MONTH($T43),1))),1,0),IF($U43&gt;0,IF(AND(7&gt;=$W43,MOD(7-$W43,$U43)=0),1,0),IF(EOMONTH(L$5,0)&lt;$T43,0,MAX(0,INT((EOMONTH(L$5,0)-$T43)/$V43)-IF(L$5&gt;$T43,-INT(-(L$5-$T43)/$V43),0)+1)))))</f>
        <v/>
      </c>
      <c r="M43" s="32">
        <f>IF($S43=0,0,IF($X43=1,IF(OR(AND(OR(MONTH(M$5)=Tasks!$X43,MONTH(M$5)=Tasks!$Y43),M$5&gt;=DATE(YEAR($T43),MONTH($T43),1))),1,0),IF($U43&gt;0,IF(AND(8&gt;=$W43,MOD(8-$W43,$U43)=0),1,0),IF(EOMONTH(M$5,0)&lt;$T43,0,MAX(0,INT((EOMONTH(M$5,0)-$T43)/$V43)-IF(M$5&gt;$T43,-INT(-(M$5-$T43)/$V43),0)+1)))))</f>
        <v/>
      </c>
      <c r="N43" s="32">
        <f>IF($S43=0,0,IF($X43=1,IF(OR(AND(OR(MONTH(N$5)=Tasks!$X43,MONTH(N$5)=Tasks!$Y43),N$5&gt;=DATE(YEAR($T43),MONTH($T43),1))),1,0),IF($U43&gt;0,IF(AND(9&gt;=$W43,MOD(9-$W43,$U43)=0),1,0),IF(EOMONTH(N$5,0)&lt;$T43,0,MAX(0,INT((EOMONTH(N$5,0)-$T43)/$V43)-IF(N$5&gt;$T43,-INT(-(N$5-$T43)/$V43),0)+1)))))</f>
        <v/>
      </c>
      <c r="O43" s="32">
        <f>IF($S43=0,0,IF($X43=1,IF(OR(AND(OR(MONTH(O$5)=Tasks!$X43,MONTH(O$5)=Tasks!$Y43),O$5&gt;=DATE(YEAR($T43),MONTH($T43),1))),1,0),IF($U43&gt;0,IF(AND(10&gt;=$W43,MOD(10-$W43,$U43)=0),1,0),IF(EOMONTH(O$5,0)&lt;$T43,0,MAX(0,INT((EOMONTH(O$5,0)-$T43)/$V43)-IF(O$5&gt;$T43,-INT(-(O$5-$T43)/$V43),0)+1)))))</f>
        <v/>
      </c>
      <c r="P43" s="32">
        <f>IF($S43=0,0,IF($X43=1,IF(OR(AND(OR(MONTH(P$5)=Tasks!$X43,MONTH(P$5)=Tasks!$Y43),P$5&gt;=DATE(YEAR($T43),MONTH($T43),1))),1,0),IF($U43&gt;0,IF(AND(11&gt;=$W43,MOD(11-$W43,$U43)=0),1,0),IF(EOMONTH(P$5,0)&lt;$T43,0,MAX(0,INT((EOMONTH(P$5,0)-$T43)/$V43)-IF(P$5&gt;$T43,-INT(-(P$5-$T43)/$V43),0)+1)))))</f>
        <v/>
      </c>
      <c r="Q43" s="32">
        <f>SUM(E43:P43)</f>
        <v/>
      </c>
      <c r="R43" s="26">
        <f>Q43*D43</f>
        <v/>
      </c>
      <c r="S43" s="22">
        <f>IF(AND(Tasks!$A43&lt;&gt;"",Tasks!Z43=1,Tasks!L43&lt;&gt;"No"),1,0)</f>
        <v/>
      </c>
      <c r="T43" s="7">
        <f>IF(S43=0,"",IF(X43=1,Tasks!S43,MAX(Tasks!S43,AsOf)))</f>
        <v/>
      </c>
      <c r="U43" s="22">
        <f>IF(OR(S43=0,X43=1),0,IF(Tasks!F43="Months",Tasks!E43,IF(Tasks!F43="Years",12*Tasks!E43,0)))</f>
        <v/>
      </c>
      <c r="V43" s="22">
        <f>IF(OR(S43=0,X43=1),0,IF(Tasks!F43="Days",Tasks!E43,IF(Tasks!F43="Weeks",7*Tasks!E43,0)))</f>
        <v/>
      </c>
      <c r="W43" s="22">
        <f>IF(S43=0,"",(YEAR(T43)-YEAR(PlanStart))*12+MONTH(T43)-MONTH(PlanStart))</f>
        <v/>
      </c>
      <c r="X43" s="22">
        <f>IF(Tasks!D43="Seasonal",1,0)</f>
        <v/>
      </c>
    </row>
    <row r="44">
      <c r="A44" s="11">
        <f>IF(Tasks!$A44="","",Tasks!$A44)</f>
        <v/>
      </c>
      <c r="B44" s="11">
        <f>IF(Tasks!$A44="","",Tasks!B44&amp;"")</f>
        <v/>
      </c>
      <c r="C44" s="31">
        <f>IF(Tasks!$A44="","",IF(S44=0,Tasks!U44,Tasks!S44))</f>
        <v/>
      </c>
      <c r="D44" s="26">
        <f>IF(Tasks!$A44="",0,N(Tasks!R44))</f>
        <v/>
      </c>
      <c r="E44" s="32">
        <f>IF($S44=0,0,IF($X44=1,IF(OR(AND(OR(MONTH(E$5)=Tasks!$X44,MONTH(E$5)=Tasks!$Y44),E$5&gt;=DATE(YEAR($T44),MONTH($T44),1)),AND(0=0,T44&lt;PlanStart)),1,0),IF($U44&gt;0,IF(AND(0&gt;=$W44,MOD(0-$W44,$U44)=0),1,0),IF(EOMONTH(E$5,0)&lt;$T44,0,MAX(0,INT((EOMONTH(E$5,0)-$T44)/$V44)-IF(E$5&gt;$T44,-INT(-(E$5-$T44)/$V44),0)+1)))))</f>
        <v/>
      </c>
      <c r="F44" s="32">
        <f>IF($S44=0,0,IF($X44=1,IF(OR(AND(OR(MONTH(F$5)=Tasks!$X44,MONTH(F$5)=Tasks!$Y44),F$5&gt;=DATE(YEAR($T44),MONTH($T44),1))),1,0),IF($U44&gt;0,IF(AND(1&gt;=$W44,MOD(1-$W44,$U44)=0),1,0),IF(EOMONTH(F$5,0)&lt;$T44,0,MAX(0,INT((EOMONTH(F$5,0)-$T44)/$V44)-IF(F$5&gt;$T44,-INT(-(F$5-$T44)/$V44),0)+1)))))</f>
        <v/>
      </c>
      <c r="G44" s="32">
        <f>IF($S44=0,0,IF($X44=1,IF(OR(AND(OR(MONTH(G$5)=Tasks!$X44,MONTH(G$5)=Tasks!$Y44),G$5&gt;=DATE(YEAR($T44),MONTH($T44),1))),1,0),IF($U44&gt;0,IF(AND(2&gt;=$W44,MOD(2-$W44,$U44)=0),1,0),IF(EOMONTH(G$5,0)&lt;$T44,0,MAX(0,INT((EOMONTH(G$5,0)-$T44)/$V44)-IF(G$5&gt;$T44,-INT(-(G$5-$T44)/$V44),0)+1)))))</f>
        <v/>
      </c>
      <c r="H44" s="32">
        <f>IF($S44=0,0,IF($X44=1,IF(OR(AND(OR(MONTH(H$5)=Tasks!$X44,MONTH(H$5)=Tasks!$Y44),H$5&gt;=DATE(YEAR($T44),MONTH($T44),1))),1,0),IF($U44&gt;0,IF(AND(3&gt;=$W44,MOD(3-$W44,$U44)=0),1,0),IF(EOMONTH(H$5,0)&lt;$T44,0,MAX(0,INT((EOMONTH(H$5,0)-$T44)/$V44)-IF(H$5&gt;$T44,-INT(-(H$5-$T44)/$V44),0)+1)))))</f>
        <v/>
      </c>
      <c r="I44" s="32">
        <f>IF($S44=0,0,IF($X44=1,IF(OR(AND(OR(MONTH(I$5)=Tasks!$X44,MONTH(I$5)=Tasks!$Y44),I$5&gt;=DATE(YEAR($T44),MONTH($T44),1))),1,0),IF($U44&gt;0,IF(AND(4&gt;=$W44,MOD(4-$W44,$U44)=0),1,0),IF(EOMONTH(I$5,0)&lt;$T44,0,MAX(0,INT((EOMONTH(I$5,0)-$T44)/$V44)-IF(I$5&gt;$T44,-INT(-(I$5-$T44)/$V44),0)+1)))))</f>
        <v/>
      </c>
      <c r="J44" s="32">
        <f>IF($S44=0,0,IF($X44=1,IF(OR(AND(OR(MONTH(J$5)=Tasks!$X44,MONTH(J$5)=Tasks!$Y44),J$5&gt;=DATE(YEAR($T44),MONTH($T44),1))),1,0),IF($U44&gt;0,IF(AND(5&gt;=$W44,MOD(5-$W44,$U44)=0),1,0),IF(EOMONTH(J$5,0)&lt;$T44,0,MAX(0,INT((EOMONTH(J$5,0)-$T44)/$V44)-IF(J$5&gt;$T44,-INT(-(J$5-$T44)/$V44),0)+1)))))</f>
        <v/>
      </c>
      <c r="K44" s="32">
        <f>IF($S44=0,0,IF($X44=1,IF(OR(AND(OR(MONTH(K$5)=Tasks!$X44,MONTH(K$5)=Tasks!$Y44),K$5&gt;=DATE(YEAR($T44),MONTH($T44),1))),1,0),IF($U44&gt;0,IF(AND(6&gt;=$W44,MOD(6-$W44,$U44)=0),1,0),IF(EOMONTH(K$5,0)&lt;$T44,0,MAX(0,INT((EOMONTH(K$5,0)-$T44)/$V44)-IF(K$5&gt;$T44,-INT(-(K$5-$T44)/$V44),0)+1)))))</f>
        <v/>
      </c>
      <c r="L44" s="32">
        <f>IF($S44=0,0,IF($X44=1,IF(OR(AND(OR(MONTH(L$5)=Tasks!$X44,MONTH(L$5)=Tasks!$Y44),L$5&gt;=DATE(YEAR($T44),MONTH($T44),1))),1,0),IF($U44&gt;0,IF(AND(7&gt;=$W44,MOD(7-$W44,$U44)=0),1,0),IF(EOMONTH(L$5,0)&lt;$T44,0,MAX(0,INT((EOMONTH(L$5,0)-$T44)/$V44)-IF(L$5&gt;$T44,-INT(-(L$5-$T44)/$V44),0)+1)))))</f>
        <v/>
      </c>
      <c r="M44" s="32">
        <f>IF($S44=0,0,IF($X44=1,IF(OR(AND(OR(MONTH(M$5)=Tasks!$X44,MONTH(M$5)=Tasks!$Y44),M$5&gt;=DATE(YEAR($T44),MONTH($T44),1))),1,0),IF($U44&gt;0,IF(AND(8&gt;=$W44,MOD(8-$W44,$U44)=0),1,0),IF(EOMONTH(M$5,0)&lt;$T44,0,MAX(0,INT((EOMONTH(M$5,0)-$T44)/$V44)-IF(M$5&gt;$T44,-INT(-(M$5-$T44)/$V44),0)+1)))))</f>
        <v/>
      </c>
      <c r="N44" s="32">
        <f>IF($S44=0,0,IF($X44=1,IF(OR(AND(OR(MONTH(N$5)=Tasks!$X44,MONTH(N$5)=Tasks!$Y44),N$5&gt;=DATE(YEAR($T44),MONTH($T44),1))),1,0),IF($U44&gt;0,IF(AND(9&gt;=$W44,MOD(9-$W44,$U44)=0),1,0),IF(EOMONTH(N$5,0)&lt;$T44,0,MAX(0,INT((EOMONTH(N$5,0)-$T44)/$V44)-IF(N$5&gt;$T44,-INT(-(N$5-$T44)/$V44),0)+1)))))</f>
        <v/>
      </c>
      <c r="O44" s="32">
        <f>IF($S44=0,0,IF($X44=1,IF(OR(AND(OR(MONTH(O$5)=Tasks!$X44,MONTH(O$5)=Tasks!$Y44),O$5&gt;=DATE(YEAR($T44),MONTH($T44),1))),1,0),IF($U44&gt;0,IF(AND(10&gt;=$W44,MOD(10-$W44,$U44)=0),1,0),IF(EOMONTH(O$5,0)&lt;$T44,0,MAX(0,INT((EOMONTH(O$5,0)-$T44)/$V44)-IF(O$5&gt;$T44,-INT(-(O$5-$T44)/$V44),0)+1)))))</f>
        <v/>
      </c>
      <c r="P44" s="32">
        <f>IF($S44=0,0,IF($X44=1,IF(OR(AND(OR(MONTH(P$5)=Tasks!$X44,MONTH(P$5)=Tasks!$Y44),P$5&gt;=DATE(YEAR($T44),MONTH($T44),1))),1,0),IF($U44&gt;0,IF(AND(11&gt;=$W44,MOD(11-$W44,$U44)=0),1,0),IF(EOMONTH(P$5,0)&lt;$T44,0,MAX(0,INT((EOMONTH(P$5,0)-$T44)/$V44)-IF(P$5&gt;$T44,-INT(-(P$5-$T44)/$V44),0)+1)))))</f>
        <v/>
      </c>
      <c r="Q44" s="32">
        <f>SUM(E44:P44)</f>
        <v/>
      </c>
      <c r="R44" s="26">
        <f>Q44*D44</f>
        <v/>
      </c>
      <c r="S44" s="22">
        <f>IF(AND(Tasks!$A44&lt;&gt;"",Tasks!Z44=1,Tasks!L44&lt;&gt;"No"),1,0)</f>
        <v/>
      </c>
      <c r="T44" s="7">
        <f>IF(S44=0,"",IF(X44=1,Tasks!S44,MAX(Tasks!S44,AsOf)))</f>
        <v/>
      </c>
      <c r="U44" s="22">
        <f>IF(OR(S44=0,X44=1),0,IF(Tasks!F44="Months",Tasks!E44,IF(Tasks!F44="Years",12*Tasks!E44,0)))</f>
        <v/>
      </c>
      <c r="V44" s="22">
        <f>IF(OR(S44=0,X44=1),0,IF(Tasks!F44="Days",Tasks!E44,IF(Tasks!F44="Weeks",7*Tasks!E44,0)))</f>
        <v/>
      </c>
      <c r="W44" s="22">
        <f>IF(S44=0,"",(YEAR(T44)-YEAR(PlanStart))*12+MONTH(T44)-MONTH(PlanStart))</f>
        <v/>
      </c>
      <c r="X44" s="22">
        <f>IF(Tasks!D44="Seasonal",1,0)</f>
        <v/>
      </c>
    </row>
    <row r="45">
      <c r="A45" s="11">
        <f>IF(Tasks!$A45="","",Tasks!$A45)</f>
        <v/>
      </c>
      <c r="B45" s="11">
        <f>IF(Tasks!$A45="","",Tasks!B45&amp;"")</f>
        <v/>
      </c>
      <c r="C45" s="31">
        <f>IF(Tasks!$A45="","",IF(S45=0,Tasks!U45,Tasks!S45))</f>
        <v/>
      </c>
      <c r="D45" s="26">
        <f>IF(Tasks!$A45="",0,N(Tasks!R45))</f>
        <v/>
      </c>
      <c r="E45" s="32">
        <f>IF($S45=0,0,IF($X45=1,IF(OR(AND(OR(MONTH(E$5)=Tasks!$X45,MONTH(E$5)=Tasks!$Y45),E$5&gt;=DATE(YEAR($T45),MONTH($T45),1)),AND(0=0,T45&lt;PlanStart)),1,0),IF($U45&gt;0,IF(AND(0&gt;=$W45,MOD(0-$W45,$U45)=0),1,0),IF(EOMONTH(E$5,0)&lt;$T45,0,MAX(0,INT((EOMONTH(E$5,0)-$T45)/$V45)-IF(E$5&gt;$T45,-INT(-(E$5-$T45)/$V45),0)+1)))))</f>
        <v/>
      </c>
      <c r="F45" s="32">
        <f>IF($S45=0,0,IF($X45=1,IF(OR(AND(OR(MONTH(F$5)=Tasks!$X45,MONTH(F$5)=Tasks!$Y45),F$5&gt;=DATE(YEAR($T45),MONTH($T45),1))),1,0),IF($U45&gt;0,IF(AND(1&gt;=$W45,MOD(1-$W45,$U45)=0),1,0),IF(EOMONTH(F$5,0)&lt;$T45,0,MAX(0,INT((EOMONTH(F$5,0)-$T45)/$V45)-IF(F$5&gt;$T45,-INT(-(F$5-$T45)/$V45),0)+1)))))</f>
        <v/>
      </c>
      <c r="G45" s="32">
        <f>IF($S45=0,0,IF($X45=1,IF(OR(AND(OR(MONTH(G$5)=Tasks!$X45,MONTH(G$5)=Tasks!$Y45),G$5&gt;=DATE(YEAR($T45),MONTH($T45),1))),1,0),IF($U45&gt;0,IF(AND(2&gt;=$W45,MOD(2-$W45,$U45)=0),1,0),IF(EOMONTH(G$5,0)&lt;$T45,0,MAX(0,INT((EOMONTH(G$5,0)-$T45)/$V45)-IF(G$5&gt;$T45,-INT(-(G$5-$T45)/$V45),0)+1)))))</f>
        <v/>
      </c>
      <c r="H45" s="32">
        <f>IF($S45=0,0,IF($X45=1,IF(OR(AND(OR(MONTH(H$5)=Tasks!$X45,MONTH(H$5)=Tasks!$Y45),H$5&gt;=DATE(YEAR($T45),MONTH($T45),1))),1,0),IF($U45&gt;0,IF(AND(3&gt;=$W45,MOD(3-$W45,$U45)=0),1,0),IF(EOMONTH(H$5,0)&lt;$T45,0,MAX(0,INT((EOMONTH(H$5,0)-$T45)/$V45)-IF(H$5&gt;$T45,-INT(-(H$5-$T45)/$V45),0)+1)))))</f>
        <v/>
      </c>
      <c r="I45" s="32">
        <f>IF($S45=0,0,IF($X45=1,IF(OR(AND(OR(MONTH(I$5)=Tasks!$X45,MONTH(I$5)=Tasks!$Y45),I$5&gt;=DATE(YEAR($T45),MONTH($T45),1))),1,0),IF($U45&gt;0,IF(AND(4&gt;=$W45,MOD(4-$W45,$U45)=0),1,0),IF(EOMONTH(I$5,0)&lt;$T45,0,MAX(0,INT((EOMONTH(I$5,0)-$T45)/$V45)-IF(I$5&gt;$T45,-INT(-(I$5-$T45)/$V45),0)+1)))))</f>
        <v/>
      </c>
      <c r="J45" s="32">
        <f>IF($S45=0,0,IF($X45=1,IF(OR(AND(OR(MONTH(J$5)=Tasks!$X45,MONTH(J$5)=Tasks!$Y45),J$5&gt;=DATE(YEAR($T45),MONTH($T45),1))),1,0),IF($U45&gt;0,IF(AND(5&gt;=$W45,MOD(5-$W45,$U45)=0),1,0),IF(EOMONTH(J$5,0)&lt;$T45,0,MAX(0,INT((EOMONTH(J$5,0)-$T45)/$V45)-IF(J$5&gt;$T45,-INT(-(J$5-$T45)/$V45),0)+1)))))</f>
        <v/>
      </c>
      <c r="K45" s="32">
        <f>IF($S45=0,0,IF($X45=1,IF(OR(AND(OR(MONTH(K$5)=Tasks!$X45,MONTH(K$5)=Tasks!$Y45),K$5&gt;=DATE(YEAR($T45),MONTH($T45),1))),1,0),IF($U45&gt;0,IF(AND(6&gt;=$W45,MOD(6-$W45,$U45)=0),1,0),IF(EOMONTH(K$5,0)&lt;$T45,0,MAX(0,INT((EOMONTH(K$5,0)-$T45)/$V45)-IF(K$5&gt;$T45,-INT(-(K$5-$T45)/$V45),0)+1)))))</f>
        <v/>
      </c>
      <c r="L45" s="32">
        <f>IF($S45=0,0,IF($X45=1,IF(OR(AND(OR(MONTH(L$5)=Tasks!$X45,MONTH(L$5)=Tasks!$Y45),L$5&gt;=DATE(YEAR($T45),MONTH($T45),1))),1,0),IF($U45&gt;0,IF(AND(7&gt;=$W45,MOD(7-$W45,$U45)=0),1,0),IF(EOMONTH(L$5,0)&lt;$T45,0,MAX(0,INT((EOMONTH(L$5,0)-$T45)/$V45)-IF(L$5&gt;$T45,-INT(-(L$5-$T45)/$V45),0)+1)))))</f>
        <v/>
      </c>
      <c r="M45" s="32">
        <f>IF($S45=0,0,IF($X45=1,IF(OR(AND(OR(MONTH(M$5)=Tasks!$X45,MONTH(M$5)=Tasks!$Y45),M$5&gt;=DATE(YEAR($T45),MONTH($T45),1))),1,0),IF($U45&gt;0,IF(AND(8&gt;=$W45,MOD(8-$W45,$U45)=0),1,0),IF(EOMONTH(M$5,0)&lt;$T45,0,MAX(0,INT((EOMONTH(M$5,0)-$T45)/$V45)-IF(M$5&gt;$T45,-INT(-(M$5-$T45)/$V45),0)+1)))))</f>
        <v/>
      </c>
      <c r="N45" s="32">
        <f>IF($S45=0,0,IF($X45=1,IF(OR(AND(OR(MONTH(N$5)=Tasks!$X45,MONTH(N$5)=Tasks!$Y45),N$5&gt;=DATE(YEAR($T45),MONTH($T45),1))),1,0),IF($U45&gt;0,IF(AND(9&gt;=$W45,MOD(9-$W45,$U45)=0),1,0),IF(EOMONTH(N$5,0)&lt;$T45,0,MAX(0,INT((EOMONTH(N$5,0)-$T45)/$V45)-IF(N$5&gt;$T45,-INT(-(N$5-$T45)/$V45),0)+1)))))</f>
        <v/>
      </c>
      <c r="O45" s="32">
        <f>IF($S45=0,0,IF($X45=1,IF(OR(AND(OR(MONTH(O$5)=Tasks!$X45,MONTH(O$5)=Tasks!$Y45),O$5&gt;=DATE(YEAR($T45),MONTH($T45),1))),1,0),IF($U45&gt;0,IF(AND(10&gt;=$W45,MOD(10-$W45,$U45)=0),1,0),IF(EOMONTH(O$5,0)&lt;$T45,0,MAX(0,INT((EOMONTH(O$5,0)-$T45)/$V45)-IF(O$5&gt;$T45,-INT(-(O$5-$T45)/$V45),0)+1)))))</f>
        <v/>
      </c>
      <c r="P45" s="32">
        <f>IF($S45=0,0,IF($X45=1,IF(OR(AND(OR(MONTH(P$5)=Tasks!$X45,MONTH(P$5)=Tasks!$Y45),P$5&gt;=DATE(YEAR($T45),MONTH($T45),1))),1,0),IF($U45&gt;0,IF(AND(11&gt;=$W45,MOD(11-$W45,$U45)=0),1,0),IF(EOMONTH(P$5,0)&lt;$T45,0,MAX(0,INT((EOMONTH(P$5,0)-$T45)/$V45)-IF(P$5&gt;$T45,-INT(-(P$5-$T45)/$V45),0)+1)))))</f>
        <v/>
      </c>
      <c r="Q45" s="32">
        <f>SUM(E45:P45)</f>
        <v/>
      </c>
      <c r="R45" s="26">
        <f>Q45*D45</f>
        <v/>
      </c>
      <c r="S45" s="22">
        <f>IF(AND(Tasks!$A45&lt;&gt;"",Tasks!Z45=1,Tasks!L45&lt;&gt;"No"),1,0)</f>
        <v/>
      </c>
      <c r="T45" s="7">
        <f>IF(S45=0,"",IF(X45=1,Tasks!S45,MAX(Tasks!S45,AsOf)))</f>
        <v/>
      </c>
      <c r="U45" s="22">
        <f>IF(OR(S45=0,X45=1),0,IF(Tasks!F45="Months",Tasks!E45,IF(Tasks!F45="Years",12*Tasks!E45,0)))</f>
        <v/>
      </c>
      <c r="V45" s="22">
        <f>IF(OR(S45=0,X45=1),0,IF(Tasks!F45="Days",Tasks!E45,IF(Tasks!F45="Weeks",7*Tasks!E45,0)))</f>
        <v/>
      </c>
      <c r="W45" s="22">
        <f>IF(S45=0,"",(YEAR(T45)-YEAR(PlanStart))*12+MONTH(T45)-MONTH(PlanStart))</f>
        <v/>
      </c>
      <c r="X45" s="22">
        <f>IF(Tasks!D45="Seasonal",1,0)</f>
        <v/>
      </c>
    </row>
    <row r="46">
      <c r="A46" s="11">
        <f>IF(Tasks!$A46="","",Tasks!$A46)</f>
        <v/>
      </c>
      <c r="B46" s="11">
        <f>IF(Tasks!$A46="","",Tasks!B46&amp;"")</f>
        <v/>
      </c>
      <c r="C46" s="31">
        <f>IF(Tasks!$A46="","",IF(S46=0,Tasks!U46,Tasks!S46))</f>
        <v/>
      </c>
      <c r="D46" s="26">
        <f>IF(Tasks!$A46="",0,N(Tasks!R46))</f>
        <v/>
      </c>
      <c r="E46" s="32">
        <f>IF($S46=0,0,IF($X46=1,IF(OR(AND(OR(MONTH(E$5)=Tasks!$X46,MONTH(E$5)=Tasks!$Y46),E$5&gt;=DATE(YEAR($T46),MONTH($T46),1)),AND(0=0,T46&lt;PlanStart)),1,0),IF($U46&gt;0,IF(AND(0&gt;=$W46,MOD(0-$W46,$U46)=0),1,0),IF(EOMONTH(E$5,0)&lt;$T46,0,MAX(0,INT((EOMONTH(E$5,0)-$T46)/$V46)-IF(E$5&gt;$T46,-INT(-(E$5-$T46)/$V46),0)+1)))))</f>
        <v/>
      </c>
      <c r="F46" s="32">
        <f>IF($S46=0,0,IF($X46=1,IF(OR(AND(OR(MONTH(F$5)=Tasks!$X46,MONTH(F$5)=Tasks!$Y46),F$5&gt;=DATE(YEAR($T46),MONTH($T46),1))),1,0),IF($U46&gt;0,IF(AND(1&gt;=$W46,MOD(1-$W46,$U46)=0),1,0),IF(EOMONTH(F$5,0)&lt;$T46,0,MAX(0,INT((EOMONTH(F$5,0)-$T46)/$V46)-IF(F$5&gt;$T46,-INT(-(F$5-$T46)/$V46),0)+1)))))</f>
        <v/>
      </c>
      <c r="G46" s="32">
        <f>IF($S46=0,0,IF($X46=1,IF(OR(AND(OR(MONTH(G$5)=Tasks!$X46,MONTH(G$5)=Tasks!$Y46),G$5&gt;=DATE(YEAR($T46),MONTH($T46),1))),1,0),IF($U46&gt;0,IF(AND(2&gt;=$W46,MOD(2-$W46,$U46)=0),1,0),IF(EOMONTH(G$5,0)&lt;$T46,0,MAX(0,INT((EOMONTH(G$5,0)-$T46)/$V46)-IF(G$5&gt;$T46,-INT(-(G$5-$T46)/$V46),0)+1)))))</f>
        <v/>
      </c>
      <c r="H46" s="32">
        <f>IF($S46=0,0,IF($X46=1,IF(OR(AND(OR(MONTH(H$5)=Tasks!$X46,MONTH(H$5)=Tasks!$Y46),H$5&gt;=DATE(YEAR($T46),MONTH($T46),1))),1,0),IF($U46&gt;0,IF(AND(3&gt;=$W46,MOD(3-$W46,$U46)=0),1,0),IF(EOMONTH(H$5,0)&lt;$T46,0,MAX(0,INT((EOMONTH(H$5,0)-$T46)/$V46)-IF(H$5&gt;$T46,-INT(-(H$5-$T46)/$V46),0)+1)))))</f>
        <v/>
      </c>
      <c r="I46" s="32">
        <f>IF($S46=0,0,IF($X46=1,IF(OR(AND(OR(MONTH(I$5)=Tasks!$X46,MONTH(I$5)=Tasks!$Y46),I$5&gt;=DATE(YEAR($T46),MONTH($T46),1))),1,0),IF($U46&gt;0,IF(AND(4&gt;=$W46,MOD(4-$W46,$U46)=0),1,0),IF(EOMONTH(I$5,0)&lt;$T46,0,MAX(0,INT((EOMONTH(I$5,0)-$T46)/$V46)-IF(I$5&gt;$T46,-INT(-(I$5-$T46)/$V46),0)+1)))))</f>
        <v/>
      </c>
      <c r="J46" s="32">
        <f>IF($S46=0,0,IF($X46=1,IF(OR(AND(OR(MONTH(J$5)=Tasks!$X46,MONTH(J$5)=Tasks!$Y46),J$5&gt;=DATE(YEAR($T46),MONTH($T46),1))),1,0),IF($U46&gt;0,IF(AND(5&gt;=$W46,MOD(5-$W46,$U46)=0),1,0),IF(EOMONTH(J$5,0)&lt;$T46,0,MAX(0,INT((EOMONTH(J$5,0)-$T46)/$V46)-IF(J$5&gt;$T46,-INT(-(J$5-$T46)/$V46),0)+1)))))</f>
        <v/>
      </c>
      <c r="K46" s="32">
        <f>IF($S46=0,0,IF($X46=1,IF(OR(AND(OR(MONTH(K$5)=Tasks!$X46,MONTH(K$5)=Tasks!$Y46),K$5&gt;=DATE(YEAR($T46),MONTH($T46),1))),1,0),IF($U46&gt;0,IF(AND(6&gt;=$W46,MOD(6-$W46,$U46)=0),1,0),IF(EOMONTH(K$5,0)&lt;$T46,0,MAX(0,INT((EOMONTH(K$5,0)-$T46)/$V46)-IF(K$5&gt;$T46,-INT(-(K$5-$T46)/$V46),0)+1)))))</f>
        <v/>
      </c>
      <c r="L46" s="32">
        <f>IF($S46=0,0,IF($X46=1,IF(OR(AND(OR(MONTH(L$5)=Tasks!$X46,MONTH(L$5)=Tasks!$Y46),L$5&gt;=DATE(YEAR($T46),MONTH($T46),1))),1,0),IF($U46&gt;0,IF(AND(7&gt;=$W46,MOD(7-$W46,$U46)=0),1,0),IF(EOMONTH(L$5,0)&lt;$T46,0,MAX(0,INT((EOMONTH(L$5,0)-$T46)/$V46)-IF(L$5&gt;$T46,-INT(-(L$5-$T46)/$V46),0)+1)))))</f>
        <v/>
      </c>
      <c r="M46" s="32">
        <f>IF($S46=0,0,IF($X46=1,IF(OR(AND(OR(MONTH(M$5)=Tasks!$X46,MONTH(M$5)=Tasks!$Y46),M$5&gt;=DATE(YEAR($T46),MONTH($T46),1))),1,0),IF($U46&gt;0,IF(AND(8&gt;=$W46,MOD(8-$W46,$U46)=0),1,0),IF(EOMONTH(M$5,0)&lt;$T46,0,MAX(0,INT((EOMONTH(M$5,0)-$T46)/$V46)-IF(M$5&gt;$T46,-INT(-(M$5-$T46)/$V46),0)+1)))))</f>
        <v/>
      </c>
      <c r="N46" s="32">
        <f>IF($S46=0,0,IF($X46=1,IF(OR(AND(OR(MONTH(N$5)=Tasks!$X46,MONTH(N$5)=Tasks!$Y46),N$5&gt;=DATE(YEAR($T46),MONTH($T46),1))),1,0),IF($U46&gt;0,IF(AND(9&gt;=$W46,MOD(9-$W46,$U46)=0),1,0),IF(EOMONTH(N$5,0)&lt;$T46,0,MAX(0,INT((EOMONTH(N$5,0)-$T46)/$V46)-IF(N$5&gt;$T46,-INT(-(N$5-$T46)/$V46),0)+1)))))</f>
        <v/>
      </c>
      <c r="O46" s="32">
        <f>IF($S46=0,0,IF($X46=1,IF(OR(AND(OR(MONTH(O$5)=Tasks!$X46,MONTH(O$5)=Tasks!$Y46),O$5&gt;=DATE(YEAR($T46),MONTH($T46),1))),1,0),IF($U46&gt;0,IF(AND(10&gt;=$W46,MOD(10-$W46,$U46)=0),1,0),IF(EOMONTH(O$5,0)&lt;$T46,0,MAX(0,INT((EOMONTH(O$5,0)-$T46)/$V46)-IF(O$5&gt;$T46,-INT(-(O$5-$T46)/$V46),0)+1)))))</f>
        <v/>
      </c>
      <c r="P46" s="32">
        <f>IF($S46=0,0,IF($X46=1,IF(OR(AND(OR(MONTH(P$5)=Tasks!$X46,MONTH(P$5)=Tasks!$Y46),P$5&gt;=DATE(YEAR($T46),MONTH($T46),1))),1,0),IF($U46&gt;0,IF(AND(11&gt;=$W46,MOD(11-$W46,$U46)=0),1,0),IF(EOMONTH(P$5,0)&lt;$T46,0,MAX(0,INT((EOMONTH(P$5,0)-$T46)/$V46)-IF(P$5&gt;$T46,-INT(-(P$5-$T46)/$V46),0)+1)))))</f>
        <v/>
      </c>
      <c r="Q46" s="32">
        <f>SUM(E46:P46)</f>
        <v/>
      </c>
      <c r="R46" s="26">
        <f>Q46*D46</f>
        <v/>
      </c>
      <c r="S46" s="22">
        <f>IF(AND(Tasks!$A46&lt;&gt;"",Tasks!Z46=1,Tasks!L46&lt;&gt;"No"),1,0)</f>
        <v/>
      </c>
      <c r="T46" s="7">
        <f>IF(S46=0,"",IF(X46=1,Tasks!S46,MAX(Tasks!S46,AsOf)))</f>
        <v/>
      </c>
      <c r="U46" s="22">
        <f>IF(OR(S46=0,X46=1),0,IF(Tasks!F46="Months",Tasks!E46,IF(Tasks!F46="Years",12*Tasks!E46,0)))</f>
        <v/>
      </c>
      <c r="V46" s="22">
        <f>IF(OR(S46=0,X46=1),0,IF(Tasks!F46="Days",Tasks!E46,IF(Tasks!F46="Weeks",7*Tasks!E46,0)))</f>
        <v/>
      </c>
      <c r="W46" s="22">
        <f>IF(S46=0,"",(YEAR(T46)-YEAR(PlanStart))*12+MONTH(T46)-MONTH(PlanStart))</f>
        <v/>
      </c>
      <c r="X46" s="22">
        <f>IF(Tasks!D46="Seasonal",1,0)</f>
        <v/>
      </c>
    </row>
    <row r="47">
      <c r="A47" s="11">
        <f>IF(Tasks!$A47="","",Tasks!$A47)</f>
        <v/>
      </c>
      <c r="B47" s="11">
        <f>IF(Tasks!$A47="","",Tasks!B47&amp;"")</f>
        <v/>
      </c>
      <c r="C47" s="31">
        <f>IF(Tasks!$A47="","",IF(S47=0,Tasks!U47,Tasks!S47))</f>
        <v/>
      </c>
      <c r="D47" s="26">
        <f>IF(Tasks!$A47="",0,N(Tasks!R47))</f>
        <v/>
      </c>
      <c r="E47" s="32">
        <f>IF($S47=0,0,IF($X47=1,IF(OR(AND(OR(MONTH(E$5)=Tasks!$X47,MONTH(E$5)=Tasks!$Y47),E$5&gt;=DATE(YEAR($T47),MONTH($T47),1)),AND(0=0,T47&lt;PlanStart)),1,0),IF($U47&gt;0,IF(AND(0&gt;=$W47,MOD(0-$W47,$U47)=0),1,0),IF(EOMONTH(E$5,0)&lt;$T47,0,MAX(0,INT((EOMONTH(E$5,0)-$T47)/$V47)-IF(E$5&gt;$T47,-INT(-(E$5-$T47)/$V47),0)+1)))))</f>
        <v/>
      </c>
      <c r="F47" s="32">
        <f>IF($S47=0,0,IF($X47=1,IF(OR(AND(OR(MONTH(F$5)=Tasks!$X47,MONTH(F$5)=Tasks!$Y47),F$5&gt;=DATE(YEAR($T47),MONTH($T47),1))),1,0),IF($U47&gt;0,IF(AND(1&gt;=$W47,MOD(1-$W47,$U47)=0),1,0),IF(EOMONTH(F$5,0)&lt;$T47,0,MAX(0,INT((EOMONTH(F$5,0)-$T47)/$V47)-IF(F$5&gt;$T47,-INT(-(F$5-$T47)/$V47),0)+1)))))</f>
        <v/>
      </c>
      <c r="G47" s="32">
        <f>IF($S47=0,0,IF($X47=1,IF(OR(AND(OR(MONTH(G$5)=Tasks!$X47,MONTH(G$5)=Tasks!$Y47),G$5&gt;=DATE(YEAR($T47),MONTH($T47),1))),1,0),IF($U47&gt;0,IF(AND(2&gt;=$W47,MOD(2-$W47,$U47)=0),1,0),IF(EOMONTH(G$5,0)&lt;$T47,0,MAX(0,INT((EOMONTH(G$5,0)-$T47)/$V47)-IF(G$5&gt;$T47,-INT(-(G$5-$T47)/$V47),0)+1)))))</f>
        <v/>
      </c>
      <c r="H47" s="32">
        <f>IF($S47=0,0,IF($X47=1,IF(OR(AND(OR(MONTH(H$5)=Tasks!$X47,MONTH(H$5)=Tasks!$Y47),H$5&gt;=DATE(YEAR($T47),MONTH($T47),1))),1,0),IF($U47&gt;0,IF(AND(3&gt;=$W47,MOD(3-$W47,$U47)=0),1,0),IF(EOMONTH(H$5,0)&lt;$T47,0,MAX(0,INT((EOMONTH(H$5,0)-$T47)/$V47)-IF(H$5&gt;$T47,-INT(-(H$5-$T47)/$V47),0)+1)))))</f>
        <v/>
      </c>
      <c r="I47" s="32">
        <f>IF($S47=0,0,IF($X47=1,IF(OR(AND(OR(MONTH(I$5)=Tasks!$X47,MONTH(I$5)=Tasks!$Y47),I$5&gt;=DATE(YEAR($T47),MONTH($T47),1))),1,0),IF($U47&gt;0,IF(AND(4&gt;=$W47,MOD(4-$W47,$U47)=0),1,0),IF(EOMONTH(I$5,0)&lt;$T47,0,MAX(0,INT((EOMONTH(I$5,0)-$T47)/$V47)-IF(I$5&gt;$T47,-INT(-(I$5-$T47)/$V47),0)+1)))))</f>
        <v/>
      </c>
      <c r="J47" s="32">
        <f>IF($S47=0,0,IF($X47=1,IF(OR(AND(OR(MONTH(J$5)=Tasks!$X47,MONTH(J$5)=Tasks!$Y47),J$5&gt;=DATE(YEAR($T47),MONTH($T47),1))),1,0),IF($U47&gt;0,IF(AND(5&gt;=$W47,MOD(5-$W47,$U47)=0),1,0),IF(EOMONTH(J$5,0)&lt;$T47,0,MAX(0,INT((EOMONTH(J$5,0)-$T47)/$V47)-IF(J$5&gt;$T47,-INT(-(J$5-$T47)/$V47),0)+1)))))</f>
        <v/>
      </c>
      <c r="K47" s="32">
        <f>IF($S47=0,0,IF($X47=1,IF(OR(AND(OR(MONTH(K$5)=Tasks!$X47,MONTH(K$5)=Tasks!$Y47),K$5&gt;=DATE(YEAR($T47),MONTH($T47),1))),1,0),IF($U47&gt;0,IF(AND(6&gt;=$W47,MOD(6-$W47,$U47)=0),1,0),IF(EOMONTH(K$5,0)&lt;$T47,0,MAX(0,INT((EOMONTH(K$5,0)-$T47)/$V47)-IF(K$5&gt;$T47,-INT(-(K$5-$T47)/$V47),0)+1)))))</f>
        <v/>
      </c>
      <c r="L47" s="32">
        <f>IF($S47=0,0,IF($X47=1,IF(OR(AND(OR(MONTH(L$5)=Tasks!$X47,MONTH(L$5)=Tasks!$Y47),L$5&gt;=DATE(YEAR($T47),MONTH($T47),1))),1,0),IF($U47&gt;0,IF(AND(7&gt;=$W47,MOD(7-$W47,$U47)=0),1,0),IF(EOMONTH(L$5,0)&lt;$T47,0,MAX(0,INT((EOMONTH(L$5,0)-$T47)/$V47)-IF(L$5&gt;$T47,-INT(-(L$5-$T47)/$V47),0)+1)))))</f>
        <v/>
      </c>
      <c r="M47" s="32">
        <f>IF($S47=0,0,IF($X47=1,IF(OR(AND(OR(MONTH(M$5)=Tasks!$X47,MONTH(M$5)=Tasks!$Y47),M$5&gt;=DATE(YEAR($T47),MONTH($T47),1))),1,0),IF($U47&gt;0,IF(AND(8&gt;=$W47,MOD(8-$W47,$U47)=0),1,0),IF(EOMONTH(M$5,0)&lt;$T47,0,MAX(0,INT((EOMONTH(M$5,0)-$T47)/$V47)-IF(M$5&gt;$T47,-INT(-(M$5-$T47)/$V47),0)+1)))))</f>
        <v/>
      </c>
      <c r="N47" s="32">
        <f>IF($S47=0,0,IF($X47=1,IF(OR(AND(OR(MONTH(N$5)=Tasks!$X47,MONTH(N$5)=Tasks!$Y47),N$5&gt;=DATE(YEAR($T47),MONTH($T47),1))),1,0),IF($U47&gt;0,IF(AND(9&gt;=$W47,MOD(9-$W47,$U47)=0),1,0),IF(EOMONTH(N$5,0)&lt;$T47,0,MAX(0,INT((EOMONTH(N$5,0)-$T47)/$V47)-IF(N$5&gt;$T47,-INT(-(N$5-$T47)/$V47),0)+1)))))</f>
        <v/>
      </c>
      <c r="O47" s="32">
        <f>IF($S47=0,0,IF($X47=1,IF(OR(AND(OR(MONTH(O$5)=Tasks!$X47,MONTH(O$5)=Tasks!$Y47),O$5&gt;=DATE(YEAR($T47),MONTH($T47),1))),1,0),IF($U47&gt;0,IF(AND(10&gt;=$W47,MOD(10-$W47,$U47)=0),1,0),IF(EOMONTH(O$5,0)&lt;$T47,0,MAX(0,INT((EOMONTH(O$5,0)-$T47)/$V47)-IF(O$5&gt;$T47,-INT(-(O$5-$T47)/$V47),0)+1)))))</f>
        <v/>
      </c>
      <c r="P47" s="32">
        <f>IF($S47=0,0,IF($X47=1,IF(OR(AND(OR(MONTH(P$5)=Tasks!$X47,MONTH(P$5)=Tasks!$Y47),P$5&gt;=DATE(YEAR($T47),MONTH($T47),1))),1,0),IF($U47&gt;0,IF(AND(11&gt;=$W47,MOD(11-$W47,$U47)=0),1,0),IF(EOMONTH(P$5,0)&lt;$T47,0,MAX(0,INT((EOMONTH(P$5,0)-$T47)/$V47)-IF(P$5&gt;$T47,-INT(-(P$5-$T47)/$V47),0)+1)))))</f>
        <v/>
      </c>
      <c r="Q47" s="32">
        <f>SUM(E47:P47)</f>
        <v/>
      </c>
      <c r="R47" s="26">
        <f>Q47*D47</f>
        <v/>
      </c>
      <c r="S47" s="22">
        <f>IF(AND(Tasks!$A47&lt;&gt;"",Tasks!Z47=1,Tasks!L47&lt;&gt;"No"),1,0)</f>
        <v/>
      </c>
      <c r="T47" s="7">
        <f>IF(S47=0,"",IF(X47=1,Tasks!S47,MAX(Tasks!S47,AsOf)))</f>
        <v/>
      </c>
      <c r="U47" s="22">
        <f>IF(OR(S47=0,X47=1),0,IF(Tasks!F47="Months",Tasks!E47,IF(Tasks!F47="Years",12*Tasks!E47,0)))</f>
        <v/>
      </c>
      <c r="V47" s="22">
        <f>IF(OR(S47=0,X47=1),0,IF(Tasks!F47="Days",Tasks!E47,IF(Tasks!F47="Weeks",7*Tasks!E47,0)))</f>
        <v/>
      </c>
      <c r="W47" s="22">
        <f>IF(S47=0,"",(YEAR(T47)-YEAR(PlanStart))*12+MONTH(T47)-MONTH(PlanStart))</f>
        <v/>
      </c>
      <c r="X47" s="22">
        <f>IF(Tasks!D47="Seasonal",1,0)</f>
        <v/>
      </c>
    </row>
    <row r="48">
      <c r="A48" s="11">
        <f>IF(Tasks!$A48="","",Tasks!$A48)</f>
        <v/>
      </c>
      <c r="B48" s="11">
        <f>IF(Tasks!$A48="","",Tasks!B48&amp;"")</f>
        <v/>
      </c>
      <c r="C48" s="31">
        <f>IF(Tasks!$A48="","",IF(S48=0,Tasks!U48,Tasks!S48))</f>
        <v/>
      </c>
      <c r="D48" s="26">
        <f>IF(Tasks!$A48="",0,N(Tasks!R48))</f>
        <v/>
      </c>
      <c r="E48" s="32">
        <f>IF($S48=0,0,IF($X48=1,IF(OR(AND(OR(MONTH(E$5)=Tasks!$X48,MONTH(E$5)=Tasks!$Y48),E$5&gt;=DATE(YEAR($T48),MONTH($T48),1)),AND(0=0,T48&lt;PlanStart)),1,0),IF($U48&gt;0,IF(AND(0&gt;=$W48,MOD(0-$W48,$U48)=0),1,0),IF(EOMONTH(E$5,0)&lt;$T48,0,MAX(0,INT((EOMONTH(E$5,0)-$T48)/$V48)-IF(E$5&gt;$T48,-INT(-(E$5-$T48)/$V48),0)+1)))))</f>
        <v/>
      </c>
      <c r="F48" s="32">
        <f>IF($S48=0,0,IF($X48=1,IF(OR(AND(OR(MONTH(F$5)=Tasks!$X48,MONTH(F$5)=Tasks!$Y48),F$5&gt;=DATE(YEAR($T48),MONTH($T48),1))),1,0),IF($U48&gt;0,IF(AND(1&gt;=$W48,MOD(1-$W48,$U48)=0),1,0),IF(EOMONTH(F$5,0)&lt;$T48,0,MAX(0,INT((EOMONTH(F$5,0)-$T48)/$V48)-IF(F$5&gt;$T48,-INT(-(F$5-$T48)/$V48),0)+1)))))</f>
        <v/>
      </c>
      <c r="G48" s="32">
        <f>IF($S48=0,0,IF($X48=1,IF(OR(AND(OR(MONTH(G$5)=Tasks!$X48,MONTH(G$5)=Tasks!$Y48),G$5&gt;=DATE(YEAR($T48),MONTH($T48),1))),1,0),IF($U48&gt;0,IF(AND(2&gt;=$W48,MOD(2-$W48,$U48)=0),1,0),IF(EOMONTH(G$5,0)&lt;$T48,0,MAX(0,INT((EOMONTH(G$5,0)-$T48)/$V48)-IF(G$5&gt;$T48,-INT(-(G$5-$T48)/$V48),0)+1)))))</f>
        <v/>
      </c>
      <c r="H48" s="32">
        <f>IF($S48=0,0,IF($X48=1,IF(OR(AND(OR(MONTH(H$5)=Tasks!$X48,MONTH(H$5)=Tasks!$Y48),H$5&gt;=DATE(YEAR($T48),MONTH($T48),1))),1,0),IF($U48&gt;0,IF(AND(3&gt;=$W48,MOD(3-$W48,$U48)=0),1,0),IF(EOMONTH(H$5,0)&lt;$T48,0,MAX(0,INT((EOMONTH(H$5,0)-$T48)/$V48)-IF(H$5&gt;$T48,-INT(-(H$5-$T48)/$V48),0)+1)))))</f>
        <v/>
      </c>
      <c r="I48" s="32">
        <f>IF($S48=0,0,IF($X48=1,IF(OR(AND(OR(MONTH(I$5)=Tasks!$X48,MONTH(I$5)=Tasks!$Y48),I$5&gt;=DATE(YEAR($T48),MONTH($T48),1))),1,0),IF($U48&gt;0,IF(AND(4&gt;=$W48,MOD(4-$W48,$U48)=0),1,0),IF(EOMONTH(I$5,0)&lt;$T48,0,MAX(0,INT((EOMONTH(I$5,0)-$T48)/$V48)-IF(I$5&gt;$T48,-INT(-(I$5-$T48)/$V48),0)+1)))))</f>
        <v/>
      </c>
      <c r="J48" s="32">
        <f>IF($S48=0,0,IF($X48=1,IF(OR(AND(OR(MONTH(J$5)=Tasks!$X48,MONTH(J$5)=Tasks!$Y48),J$5&gt;=DATE(YEAR($T48),MONTH($T48),1))),1,0),IF($U48&gt;0,IF(AND(5&gt;=$W48,MOD(5-$W48,$U48)=0),1,0),IF(EOMONTH(J$5,0)&lt;$T48,0,MAX(0,INT((EOMONTH(J$5,0)-$T48)/$V48)-IF(J$5&gt;$T48,-INT(-(J$5-$T48)/$V48),0)+1)))))</f>
        <v/>
      </c>
      <c r="K48" s="32">
        <f>IF($S48=0,0,IF($X48=1,IF(OR(AND(OR(MONTH(K$5)=Tasks!$X48,MONTH(K$5)=Tasks!$Y48),K$5&gt;=DATE(YEAR($T48),MONTH($T48),1))),1,0),IF($U48&gt;0,IF(AND(6&gt;=$W48,MOD(6-$W48,$U48)=0),1,0),IF(EOMONTH(K$5,0)&lt;$T48,0,MAX(0,INT((EOMONTH(K$5,0)-$T48)/$V48)-IF(K$5&gt;$T48,-INT(-(K$5-$T48)/$V48),0)+1)))))</f>
        <v/>
      </c>
      <c r="L48" s="32">
        <f>IF($S48=0,0,IF($X48=1,IF(OR(AND(OR(MONTH(L$5)=Tasks!$X48,MONTH(L$5)=Tasks!$Y48),L$5&gt;=DATE(YEAR($T48),MONTH($T48),1))),1,0),IF($U48&gt;0,IF(AND(7&gt;=$W48,MOD(7-$W48,$U48)=0),1,0),IF(EOMONTH(L$5,0)&lt;$T48,0,MAX(0,INT((EOMONTH(L$5,0)-$T48)/$V48)-IF(L$5&gt;$T48,-INT(-(L$5-$T48)/$V48),0)+1)))))</f>
        <v/>
      </c>
      <c r="M48" s="32">
        <f>IF($S48=0,0,IF($X48=1,IF(OR(AND(OR(MONTH(M$5)=Tasks!$X48,MONTH(M$5)=Tasks!$Y48),M$5&gt;=DATE(YEAR($T48),MONTH($T48),1))),1,0),IF($U48&gt;0,IF(AND(8&gt;=$W48,MOD(8-$W48,$U48)=0),1,0),IF(EOMONTH(M$5,0)&lt;$T48,0,MAX(0,INT((EOMONTH(M$5,0)-$T48)/$V48)-IF(M$5&gt;$T48,-INT(-(M$5-$T48)/$V48),0)+1)))))</f>
        <v/>
      </c>
      <c r="N48" s="32">
        <f>IF($S48=0,0,IF($X48=1,IF(OR(AND(OR(MONTH(N$5)=Tasks!$X48,MONTH(N$5)=Tasks!$Y48),N$5&gt;=DATE(YEAR($T48),MONTH($T48),1))),1,0),IF($U48&gt;0,IF(AND(9&gt;=$W48,MOD(9-$W48,$U48)=0),1,0),IF(EOMONTH(N$5,0)&lt;$T48,0,MAX(0,INT((EOMONTH(N$5,0)-$T48)/$V48)-IF(N$5&gt;$T48,-INT(-(N$5-$T48)/$V48),0)+1)))))</f>
        <v/>
      </c>
      <c r="O48" s="32">
        <f>IF($S48=0,0,IF($X48=1,IF(OR(AND(OR(MONTH(O$5)=Tasks!$X48,MONTH(O$5)=Tasks!$Y48),O$5&gt;=DATE(YEAR($T48),MONTH($T48),1))),1,0),IF($U48&gt;0,IF(AND(10&gt;=$W48,MOD(10-$W48,$U48)=0),1,0),IF(EOMONTH(O$5,0)&lt;$T48,0,MAX(0,INT((EOMONTH(O$5,0)-$T48)/$V48)-IF(O$5&gt;$T48,-INT(-(O$5-$T48)/$V48),0)+1)))))</f>
        <v/>
      </c>
      <c r="P48" s="32">
        <f>IF($S48=0,0,IF($X48=1,IF(OR(AND(OR(MONTH(P$5)=Tasks!$X48,MONTH(P$5)=Tasks!$Y48),P$5&gt;=DATE(YEAR($T48),MONTH($T48),1))),1,0),IF($U48&gt;0,IF(AND(11&gt;=$W48,MOD(11-$W48,$U48)=0),1,0),IF(EOMONTH(P$5,0)&lt;$T48,0,MAX(0,INT((EOMONTH(P$5,0)-$T48)/$V48)-IF(P$5&gt;$T48,-INT(-(P$5-$T48)/$V48),0)+1)))))</f>
        <v/>
      </c>
      <c r="Q48" s="32">
        <f>SUM(E48:P48)</f>
        <v/>
      </c>
      <c r="R48" s="26">
        <f>Q48*D48</f>
        <v/>
      </c>
      <c r="S48" s="22">
        <f>IF(AND(Tasks!$A48&lt;&gt;"",Tasks!Z48=1,Tasks!L48&lt;&gt;"No"),1,0)</f>
        <v/>
      </c>
      <c r="T48" s="7">
        <f>IF(S48=0,"",IF(X48=1,Tasks!S48,MAX(Tasks!S48,AsOf)))</f>
        <v/>
      </c>
      <c r="U48" s="22">
        <f>IF(OR(S48=0,X48=1),0,IF(Tasks!F48="Months",Tasks!E48,IF(Tasks!F48="Years",12*Tasks!E48,0)))</f>
        <v/>
      </c>
      <c r="V48" s="22">
        <f>IF(OR(S48=0,X48=1),0,IF(Tasks!F48="Days",Tasks!E48,IF(Tasks!F48="Weeks",7*Tasks!E48,0)))</f>
        <v/>
      </c>
      <c r="W48" s="22">
        <f>IF(S48=0,"",(YEAR(T48)-YEAR(PlanStart))*12+MONTH(T48)-MONTH(PlanStart))</f>
        <v/>
      </c>
      <c r="X48" s="22">
        <f>IF(Tasks!D48="Seasonal",1,0)</f>
        <v/>
      </c>
    </row>
    <row r="49">
      <c r="A49" s="11">
        <f>IF(Tasks!$A49="","",Tasks!$A49)</f>
        <v/>
      </c>
      <c r="B49" s="11">
        <f>IF(Tasks!$A49="","",Tasks!B49&amp;"")</f>
        <v/>
      </c>
      <c r="C49" s="31">
        <f>IF(Tasks!$A49="","",IF(S49=0,Tasks!U49,Tasks!S49))</f>
        <v/>
      </c>
      <c r="D49" s="26">
        <f>IF(Tasks!$A49="",0,N(Tasks!R49))</f>
        <v/>
      </c>
      <c r="E49" s="32">
        <f>IF($S49=0,0,IF($X49=1,IF(OR(AND(OR(MONTH(E$5)=Tasks!$X49,MONTH(E$5)=Tasks!$Y49),E$5&gt;=DATE(YEAR($T49),MONTH($T49),1)),AND(0=0,T49&lt;PlanStart)),1,0),IF($U49&gt;0,IF(AND(0&gt;=$W49,MOD(0-$W49,$U49)=0),1,0),IF(EOMONTH(E$5,0)&lt;$T49,0,MAX(0,INT((EOMONTH(E$5,0)-$T49)/$V49)-IF(E$5&gt;$T49,-INT(-(E$5-$T49)/$V49),0)+1)))))</f>
        <v/>
      </c>
      <c r="F49" s="32">
        <f>IF($S49=0,0,IF($X49=1,IF(OR(AND(OR(MONTH(F$5)=Tasks!$X49,MONTH(F$5)=Tasks!$Y49),F$5&gt;=DATE(YEAR($T49),MONTH($T49),1))),1,0),IF($U49&gt;0,IF(AND(1&gt;=$W49,MOD(1-$W49,$U49)=0),1,0),IF(EOMONTH(F$5,0)&lt;$T49,0,MAX(0,INT((EOMONTH(F$5,0)-$T49)/$V49)-IF(F$5&gt;$T49,-INT(-(F$5-$T49)/$V49),0)+1)))))</f>
        <v/>
      </c>
      <c r="G49" s="32">
        <f>IF($S49=0,0,IF($X49=1,IF(OR(AND(OR(MONTH(G$5)=Tasks!$X49,MONTH(G$5)=Tasks!$Y49),G$5&gt;=DATE(YEAR($T49),MONTH($T49),1))),1,0),IF($U49&gt;0,IF(AND(2&gt;=$W49,MOD(2-$W49,$U49)=0),1,0),IF(EOMONTH(G$5,0)&lt;$T49,0,MAX(0,INT((EOMONTH(G$5,0)-$T49)/$V49)-IF(G$5&gt;$T49,-INT(-(G$5-$T49)/$V49),0)+1)))))</f>
        <v/>
      </c>
      <c r="H49" s="32">
        <f>IF($S49=0,0,IF($X49=1,IF(OR(AND(OR(MONTH(H$5)=Tasks!$X49,MONTH(H$5)=Tasks!$Y49),H$5&gt;=DATE(YEAR($T49),MONTH($T49),1))),1,0),IF($U49&gt;0,IF(AND(3&gt;=$W49,MOD(3-$W49,$U49)=0),1,0),IF(EOMONTH(H$5,0)&lt;$T49,0,MAX(0,INT((EOMONTH(H$5,0)-$T49)/$V49)-IF(H$5&gt;$T49,-INT(-(H$5-$T49)/$V49),0)+1)))))</f>
        <v/>
      </c>
      <c r="I49" s="32">
        <f>IF($S49=0,0,IF($X49=1,IF(OR(AND(OR(MONTH(I$5)=Tasks!$X49,MONTH(I$5)=Tasks!$Y49),I$5&gt;=DATE(YEAR($T49),MONTH($T49),1))),1,0),IF($U49&gt;0,IF(AND(4&gt;=$W49,MOD(4-$W49,$U49)=0),1,0),IF(EOMONTH(I$5,0)&lt;$T49,0,MAX(0,INT((EOMONTH(I$5,0)-$T49)/$V49)-IF(I$5&gt;$T49,-INT(-(I$5-$T49)/$V49),0)+1)))))</f>
        <v/>
      </c>
      <c r="J49" s="32">
        <f>IF($S49=0,0,IF($X49=1,IF(OR(AND(OR(MONTH(J$5)=Tasks!$X49,MONTH(J$5)=Tasks!$Y49),J$5&gt;=DATE(YEAR($T49),MONTH($T49),1))),1,0),IF($U49&gt;0,IF(AND(5&gt;=$W49,MOD(5-$W49,$U49)=0),1,0),IF(EOMONTH(J$5,0)&lt;$T49,0,MAX(0,INT((EOMONTH(J$5,0)-$T49)/$V49)-IF(J$5&gt;$T49,-INT(-(J$5-$T49)/$V49),0)+1)))))</f>
        <v/>
      </c>
      <c r="K49" s="32">
        <f>IF($S49=0,0,IF($X49=1,IF(OR(AND(OR(MONTH(K$5)=Tasks!$X49,MONTH(K$5)=Tasks!$Y49),K$5&gt;=DATE(YEAR($T49),MONTH($T49),1))),1,0),IF($U49&gt;0,IF(AND(6&gt;=$W49,MOD(6-$W49,$U49)=0),1,0),IF(EOMONTH(K$5,0)&lt;$T49,0,MAX(0,INT((EOMONTH(K$5,0)-$T49)/$V49)-IF(K$5&gt;$T49,-INT(-(K$5-$T49)/$V49),0)+1)))))</f>
        <v/>
      </c>
      <c r="L49" s="32">
        <f>IF($S49=0,0,IF($X49=1,IF(OR(AND(OR(MONTH(L$5)=Tasks!$X49,MONTH(L$5)=Tasks!$Y49),L$5&gt;=DATE(YEAR($T49),MONTH($T49),1))),1,0),IF($U49&gt;0,IF(AND(7&gt;=$W49,MOD(7-$W49,$U49)=0),1,0),IF(EOMONTH(L$5,0)&lt;$T49,0,MAX(0,INT((EOMONTH(L$5,0)-$T49)/$V49)-IF(L$5&gt;$T49,-INT(-(L$5-$T49)/$V49),0)+1)))))</f>
        <v/>
      </c>
      <c r="M49" s="32">
        <f>IF($S49=0,0,IF($X49=1,IF(OR(AND(OR(MONTH(M$5)=Tasks!$X49,MONTH(M$5)=Tasks!$Y49),M$5&gt;=DATE(YEAR($T49),MONTH($T49),1))),1,0),IF($U49&gt;0,IF(AND(8&gt;=$W49,MOD(8-$W49,$U49)=0),1,0),IF(EOMONTH(M$5,0)&lt;$T49,0,MAX(0,INT((EOMONTH(M$5,0)-$T49)/$V49)-IF(M$5&gt;$T49,-INT(-(M$5-$T49)/$V49),0)+1)))))</f>
        <v/>
      </c>
      <c r="N49" s="32">
        <f>IF($S49=0,0,IF($X49=1,IF(OR(AND(OR(MONTH(N$5)=Tasks!$X49,MONTH(N$5)=Tasks!$Y49),N$5&gt;=DATE(YEAR($T49),MONTH($T49),1))),1,0),IF($U49&gt;0,IF(AND(9&gt;=$W49,MOD(9-$W49,$U49)=0),1,0),IF(EOMONTH(N$5,0)&lt;$T49,0,MAX(0,INT((EOMONTH(N$5,0)-$T49)/$V49)-IF(N$5&gt;$T49,-INT(-(N$5-$T49)/$V49),0)+1)))))</f>
        <v/>
      </c>
      <c r="O49" s="32">
        <f>IF($S49=0,0,IF($X49=1,IF(OR(AND(OR(MONTH(O$5)=Tasks!$X49,MONTH(O$5)=Tasks!$Y49),O$5&gt;=DATE(YEAR($T49),MONTH($T49),1))),1,0),IF($U49&gt;0,IF(AND(10&gt;=$W49,MOD(10-$W49,$U49)=0),1,0),IF(EOMONTH(O$5,0)&lt;$T49,0,MAX(0,INT((EOMONTH(O$5,0)-$T49)/$V49)-IF(O$5&gt;$T49,-INT(-(O$5-$T49)/$V49),0)+1)))))</f>
        <v/>
      </c>
      <c r="P49" s="32">
        <f>IF($S49=0,0,IF($X49=1,IF(OR(AND(OR(MONTH(P$5)=Tasks!$X49,MONTH(P$5)=Tasks!$Y49),P$5&gt;=DATE(YEAR($T49),MONTH($T49),1))),1,0),IF($U49&gt;0,IF(AND(11&gt;=$W49,MOD(11-$W49,$U49)=0),1,0),IF(EOMONTH(P$5,0)&lt;$T49,0,MAX(0,INT((EOMONTH(P$5,0)-$T49)/$V49)-IF(P$5&gt;$T49,-INT(-(P$5-$T49)/$V49),0)+1)))))</f>
        <v/>
      </c>
      <c r="Q49" s="32">
        <f>SUM(E49:P49)</f>
        <v/>
      </c>
      <c r="R49" s="26">
        <f>Q49*D49</f>
        <v/>
      </c>
      <c r="S49" s="22">
        <f>IF(AND(Tasks!$A49&lt;&gt;"",Tasks!Z49=1,Tasks!L49&lt;&gt;"No"),1,0)</f>
        <v/>
      </c>
      <c r="T49" s="7">
        <f>IF(S49=0,"",IF(X49=1,Tasks!S49,MAX(Tasks!S49,AsOf)))</f>
        <v/>
      </c>
      <c r="U49" s="22">
        <f>IF(OR(S49=0,X49=1),0,IF(Tasks!F49="Months",Tasks!E49,IF(Tasks!F49="Years",12*Tasks!E49,0)))</f>
        <v/>
      </c>
      <c r="V49" s="22">
        <f>IF(OR(S49=0,X49=1),0,IF(Tasks!F49="Days",Tasks!E49,IF(Tasks!F49="Weeks",7*Tasks!E49,0)))</f>
        <v/>
      </c>
      <c r="W49" s="22">
        <f>IF(S49=0,"",(YEAR(T49)-YEAR(PlanStart))*12+MONTH(T49)-MONTH(PlanStart))</f>
        <v/>
      </c>
      <c r="X49" s="22">
        <f>IF(Tasks!D49="Seasonal",1,0)</f>
        <v/>
      </c>
    </row>
    <row r="50">
      <c r="A50" s="11">
        <f>IF(Tasks!$A50="","",Tasks!$A50)</f>
        <v/>
      </c>
      <c r="B50" s="11">
        <f>IF(Tasks!$A50="","",Tasks!B50&amp;"")</f>
        <v/>
      </c>
      <c r="C50" s="31">
        <f>IF(Tasks!$A50="","",IF(S50=0,Tasks!U50,Tasks!S50))</f>
        <v/>
      </c>
      <c r="D50" s="26">
        <f>IF(Tasks!$A50="",0,N(Tasks!R50))</f>
        <v/>
      </c>
      <c r="E50" s="32">
        <f>IF($S50=0,0,IF($X50=1,IF(OR(AND(OR(MONTH(E$5)=Tasks!$X50,MONTH(E$5)=Tasks!$Y50),E$5&gt;=DATE(YEAR($T50),MONTH($T50),1)),AND(0=0,T50&lt;PlanStart)),1,0),IF($U50&gt;0,IF(AND(0&gt;=$W50,MOD(0-$W50,$U50)=0),1,0),IF(EOMONTH(E$5,0)&lt;$T50,0,MAX(0,INT((EOMONTH(E$5,0)-$T50)/$V50)-IF(E$5&gt;$T50,-INT(-(E$5-$T50)/$V50),0)+1)))))</f>
        <v/>
      </c>
      <c r="F50" s="32">
        <f>IF($S50=0,0,IF($X50=1,IF(OR(AND(OR(MONTH(F$5)=Tasks!$X50,MONTH(F$5)=Tasks!$Y50),F$5&gt;=DATE(YEAR($T50),MONTH($T50),1))),1,0),IF($U50&gt;0,IF(AND(1&gt;=$W50,MOD(1-$W50,$U50)=0),1,0),IF(EOMONTH(F$5,0)&lt;$T50,0,MAX(0,INT((EOMONTH(F$5,0)-$T50)/$V50)-IF(F$5&gt;$T50,-INT(-(F$5-$T50)/$V50),0)+1)))))</f>
        <v/>
      </c>
      <c r="G50" s="32">
        <f>IF($S50=0,0,IF($X50=1,IF(OR(AND(OR(MONTH(G$5)=Tasks!$X50,MONTH(G$5)=Tasks!$Y50),G$5&gt;=DATE(YEAR($T50),MONTH($T50),1))),1,0),IF($U50&gt;0,IF(AND(2&gt;=$W50,MOD(2-$W50,$U50)=0),1,0),IF(EOMONTH(G$5,0)&lt;$T50,0,MAX(0,INT((EOMONTH(G$5,0)-$T50)/$V50)-IF(G$5&gt;$T50,-INT(-(G$5-$T50)/$V50),0)+1)))))</f>
        <v/>
      </c>
      <c r="H50" s="32">
        <f>IF($S50=0,0,IF($X50=1,IF(OR(AND(OR(MONTH(H$5)=Tasks!$X50,MONTH(H$5)=Tasks!$Y50),H$5&gt;=DATE(YEAR($T50),MONTH($T50),1))),1,0),IF($U50&gt;0,IF(AND(3&gt;=$W50,MOD(3-$W50,$U50)=0),1,0),IF(EOMONTH(H$5,0)&lt;$T50,0,MAX(0,INT((EOMONTH(H$5,0)-$T50)/$V50)-IF(H$5&gt;$T50,-INT(-(H$5-$T50)/$V50),0)+1)))))</f>
        <v/>
      </c>
      <c r="I50" s="32">
        <f>IF($S50=0,0,IF($X50=1,IF(OR(AND(OR(MONTH(I$5)=Tasks!$X50,MONTH(I$5)=Tasks!$Y50),I$5&gt;=DATE(YEAR($T50),MONTH($T50),1))),1,0),IF($U50&gt;0,IF(AND(4&gt;=$W50,MOD(4-$W50,$U50)=0),1,0),IF(EOMONTH(I$5,0)&lt;$T50,0,MAX(0,INT((EOMONTH(I$5,0)-$T50)/$V50)-IF(I$5&gt;$T50,-INT(-(I$5-$T50)/$V50),0)+1)))))</f>
        <v/>
      </c>
      <c r="J50" s="32">
        <f>IF($S50=0,0,IF($X50=1,IF(OR(AND(OR(MONTH(J$5)=Tasks!$X50,MONTH(J$5)=Tasks!$Y50),J$5&gt;=DATE(YEAR($T50),MONTH($T50),1))),1,0),IF($U50&gt;0,IF(AND(5&gt;=$W50,MOD(5-$W50,$U50)=0),1,0),IF(EOMONTH(J$5,0)&lt;$T50,0,MAX(0,INT((EOMONTH(J$5,0)-$T50)/$V50)-IF(J$5&gt;$T50,-INT(-(J$5-$T50)/$V50),0)+1)))))</f>
        <v/>
      </c>
      <c r="K50" s="32">
        <f>IF($S50=0,0,IF($X50=1,IF(OR(AND(OR(MONTH(K$5)=Tasks!$X50,MONTH(K$5)=Tasks!$Y50),K$5&gt;=DATE(YEAR($T50),MONTH($T50),1))),1,0),IF($U50&gt;0,IF(AND(6&gt;=$W50,MOD(6-$W50,$U50)=0),1,0),IF(EOMONTH(K$5,0)&lt;$T50,0,MAX(0,INT((EOMONTH(K$5,0)-$T50)/$V50)-IF(K$5&gt;$T50,-INT(-(K$5-$T50)/$V50),0)+1)))))</f>
        <v/>
      </c>
      <c r="L50" s="32">
        <f>IF($S50=0,0,IF($X50=1,IF(OR(AND(OR(MONTH(L$5)=Tasks!$X50,MONTH(L$5)=Tasks!$Y50),L$5&gt;=DATE(YEAR($T50),MONTH($T50),1))),1,0),IF($U50&gt;0,IF(AND(7&gt;=$W50,MOD(7-$W50,$U50)=0),1,0),IF(EOMONTH(L$5,0)&lt;$T50,0,MAX(0,INT((EOMONTH(L$5,0)-$T50)/$V50)-IF(L$5&gt;$T50,-INT(-(L$5-$T50)/$V50),0)+1)))))</f>
        <v/>
      </c>
      <c r="M50" s="32">
        <f>IF($S50=0,0,IF($X50=1,IF(OR(AND(OR(MONTH(M$5)=Tasks!$X50,MONTH(M$5)=Tasks!$Y50),M$5&gt;=DATE(YEAR($T50),MONTH($T50),1))),1,0),IF($U50&gt;0,IF(AND(8&gt;=$W50,MOD(8-$W50,$U50)=0),1,0),IF(EOMONTH(M$5,0)&lt;$T50,0,MAX(0,INT((EOMONTH(M$5,0)-$T50)/$V50)-IF(M$5&gt;$T50,-INT(-(M$5-$T50)/$V50),0)+1)))))</f>
        <v/>
      </c>
      <c r="N50" s="32">
        <f>IF($S50=0,0,IF($X50=1,IF(OR(AND(OR(MONTH(N$5)=Tasks!$X50,MONTH(N$5)=Tasks!$Y50),N$5&gt;=DATE(YEAR($T50),MONTH($T50),1))),1,0),IF($U50&gt;0,IF(AND(9&gt;=$W50,MOD(9-$W50,$U50)=0),1,0),IF(EOMONTH(N$5,0)&lt;$T50,0,MAX(0,INT((EOMONTH(N$5,0)-$T50)/$V50)-IF(N$5&gt;$T50,-INT(-(N$5-$T50)/$V50),0)+1)))))</f>
        <v/>
      </c>
      <c r="O50" s="32">
        <f>IF($S50=0,0,IF($X50=1,IF(OR(AND(OR(MONTH(O$5)=Tasks!$X50,MONTH(O$5)=Tasks!$Y50),O$5&gt;=DATE(YEAR($T50),MONTH($T50),1))),1,0),IF($U50&gt;0,IF(AND(10&gt;=$W50,MOD(10-$W50,$U50)=0),1,0),IF(EOMONTH(O$5,0)&lt;$T50,0,MAX(0,INT((EOMONTH(O$5,0)-$T50)/$V50)-IF(O$5&gt;$T50,-INT(-(O$5-$T50)/$V50),0)+1)))))</f>
        <v/>
      </c>
      <c r="P50" s="32">
        <f>IF($S50=0,0,IF($X50=1,IF(OR(AND(OR(MONTH(P$5)=Tasks!$X50,MONTH(P$5)=Tasks!$Y50),P$5&gt;=DATE(YEAR($T50),MONTH($T50),1))),1,0),IF($U50&gt;0,IF(AND(11&gt;=$W50,MOD(11-$W50,$U50)=0),1,0),IF(EOMONTH(P$5,0)&lt;$T50,0,MAX(0,INT((EOMONTH(P$5,0)-$T50)/$V50)-IF(P$5&gt;$T50,-INT(-(P$5-$T50)/$V50),0)+1)))))</f>
        <v/>
      </c>
      <c r="Q50" s="32">
        <f>SUM(E50:P50)</f>
        <v/>
      </c>
      <c r="R50" s="26">
        <f>Q50*D50</f>
        <v/>
      </c>
      <c r="S50" s="22">
        <f>IF(AND(Tasks!$A50&lt;&gt;"",Tasks!Z50=1,Tasks!L50&lt;&gt;"No"),1,0)</f>
        <v/>
      </c>
      <c r="T50" s="7">
        <f>IF(S50=0,"",IF(X50=1,Tasks!S50,MAX(Tasks!S50,AsOf)))</f>
        <v/>
      </c>
      <c r="U50" s="22">
        <f>IF(OR(S50=0,X50=1),0,IF(Tasks!F50="Months",Tasks!E50,IF(Tasks!F50="Years",12*Tasks!E50,0)))</f>
        <v/>
      </c>
      <c r="V50" s="22">
        <f>IF(OR(S50=0,X50=1),0,IF(Tasks!F50="Days",Tasks!E50,IF(Tasks!F50="Weeks",7*Tasks!E50,0)))</f>
        <v/>
      </c>
      <c r="W50" s="22">
        <f>IF(S50=0,"",(YEAR(T50)-YEAR(PlanStart))*12+MONTH(T50)-MONTH(PlanStart))</f>
        <v/>
      </c>
      <c r="X50" s="22">
        <f>IF(Tasks!D50="Seasonal",1,0)</f>
        <v/>
      </c>
    </row>
    <row r="51">
      <c r="A51" s="11">
        <f>IF(Tasks!$A51="","",Tasks!$A51)</f>
        <v/>
      </c>
      <c r="B51" s="11">
        <f>IF(Tasks!$A51="","",Tasks!B51&amp;"")</f>
        <v/>
      </c>
      <c r="C51" s="31">
        <f>IF(Tasks!$A51="","",IF(S51=0,Tasks!U51,Tasks!S51))</f>
        <v/>
      </c>
      <c r="D51" s="26">
        <f>IF(Tasks!$A51="",0,N(Tasks!R51))</f>
        <v/>
      </c>
      <c r="E51" s="32">
        <f>IF($S51=0,0,IF($X51=1,IF(OR(AND(OR(MONTH(E$5)=Tasks!$X51,MONTH(E$5)=Tasks!$Y51),E$5&gt;=DATE(YEAR($T51),MONTH($T51),1)),AND(0=0,T51&lt;PlanStart)),1,0),IF($U51&gt;0,IF(AND(0&gt;=$W51,MOD(0-$W51,$U51)=0),1,0),IF(EOMONTH(E$5,0)&lt;$T51,0,MAX(0,INT((EOMONTH(E$5,0)-$T51)/$V51)-IF(E$5&gt;$T51,-INT(-(E$5-$T51)/$V51),0)+1)))))</f>
        <v/>
      </c>
      <c r="F51" s="32">
        <f>IF($S51=0,0,IF($X51=1,IF(OR(AND(OR(MONTH(F$5)=Tasks!$X51,MONTH(F$5)=Tasks!$Y51),F$5&gt;=DATE(YEAR($T51),MONTH($T51),1))),1,0),IF($U51&gt;0,IF(AND(1&gt;=$W51,MOD(1-$W51,$U51)=0),1,0),IF(EOMONTH(F$5,0)&lt;$T51,0,MAX(0,INT((EOMONTH(F$5,0)-$T51)/$V51)-IF(F$5&gt;$T51,-INT(-(F$5-$T51)/$V51),0)+1)))))</f>
        <v/>
      </c>
      <c r="G51" s="32">
        <f>IF($S51=0,0,IF($X51=1,IF(OR(AND(OR(MONTH(G$5)=Tasks!$X51,MONTH(G$5)=Tasks!$Y51),G$5&gt;=DATE(YEAR($T51),MONTH($T51),1))),1,0),IF($U51&gt;0,IF(AND(2&gt;=$W51,MOD(2-$W51,$U51)=0),1,0),IF(EOMONTH(G$5,0)&lt;$T51,0,MAX(0,INT((EOMONTH(G$5,0)-$T51)/$V51)-IF(G$5&gt;$T51,-INT(-(G$5-$T51)/$V51),0)+1)))))</f>
        <v/>
      </c>
      <c r="H51" s="32">
        <f>IF($S51=0,0,IF($X51=1,IF(OR(AND(OR(MONTH(H$5)=Tasks!$X51,MONTH(H$5)=Tasks!$Y51),H$5&gt;=DATE(YEAR($T51),MONTH($T51),1))),1,0),IF($U51&gt;0,IF(AND(3&gt;=$W51,MOD(3-$W51,$U51)=0),1,0),IF(EOMONTH(H$5,0)&lt;$T51,0,MAX(0,INT((EOMONTH(H$5,0)-$T51)/$V51)-IF(H$5&gt;$T51,-INT(-(H$5-$T51)/$V51),0)+1)))))</f>
        <v/>
      </c>
      <c r="I51" s="32">
        <f>IF($S51=0,0,IF($X51=1,IF(OR(AND(OR(MONTH(I$5)=Tasks!$X51,MONTH(I$5)=Tasks!$Y51),I$5&gt;=DATE(YEAR($T51),MONTH($T51),1))),1,0),IF($U51&gt;0,IF(AND(4&gt;=$W51,MOD(4-$W51,$U51)=0),1,0),IF(EOMONTH(I$5,0)&lt;$T51,0,MAX(0,INT((EOMONTH(I$5,0)-$T51)/$V51)-IF(I$5&gt;$T51,-INT(-(I$5-$T51)/$V51),0)+1)))))</f>
        <v/>
      </c>
      <c r="J51" s="32">
        <f>IF($S51=0,0,IF($X51=1,IF(OR(AND(OR(MONTH(J$5)=Tasks!$X51,MONTH(J$5)=Tasks!$Y51),J$5&gt;=DATE(YEAR($T51),MONTH($T51),1))),1,0),IF($U51&gt;0,IF(AND(5&gt;=$W51,MOD(5-$W51,$U51)=0),1,0),IF(EOMONTH(J$5,0)&lt;$T51,0,MAX(0,INT((EOMONTH(J$5,0)-$T51)/$V51)-IF(J$5&gt;$T51,-INT(-(J$5-$T51)/$V51),0)+1)))))</f>
        <v/>
      </c>
      <c r="K51" s="32">
        <f>IF($S51=0,0,IF($X51=1,IF(OR(AND(OR(MONTH(K$5)=Tasks!$X51,MONTH(K$5)=Tasks!$Y51),K$5&gt;=DATE(YEAR($T51),MONTH($T51),1))),1,0),IF($U51&gt;0,IF(AND(6&gt;=$W51,MOD(6-$W51,$U51)=0),1,0),IF(EOMONTH(K$5,0)&lt;$T51,0,MAX(0,INT((EOMONTH(K$5,0)-$T51)/$V51)-IF(K$5&gt;$T51,-INT(-(K$5-$T51)/$V51),0)+1)))))</f>
        <v/>
      </c>
      <c r="L51" s="32">
        <f>IF($S51=0,0,IF($X51=1,IF(OR(AND(OR(MONTH(L$5)=Tasks!$X51,MONTH(L$5)=Tasks!$Y51),L$5&gt;=DATE(YEAR($T51),MONTH($T51),1))),1,0),IF($U51&gt;0,IF(AND(7&gt;=$W51,MOD(7-$W51,$U51)=0),1,0),IF(EOMONTH(L$5,0)&lt;$T51,0,MAX(0,INT((EOMONTH(L$5,0)-$T51)/$V51)-IF(L$5&gt;$T51,-INT(-(L$5-$T51)/$V51),0)+1)))))</f>
        <v/>
      </c>
      <c r="M51" s="32">
        <f>IF($S51=0,0,IF($X51=1,IF(OR(AND(OR(MONTH(M$5)=Tasks!$X51,MONTH(M$5)=Tasks!$Y51),M$5&gt;=DATE(YEAR($T51),MONTH($T51),1))),1,0),IF($U51&gt;0,IF(AND(8&gt;=$W51,MOD(8-$W51,$U51)=0),1,0),IF(EOMONTH(M$5,0)&lt;$T51,0,MAX(0,INT((EOMONTH(M$5,0)-$T51)/$V51)-IF(M$5&gt;$T51,-INT(-(M$5-$T51)/$V51),0)+1)))))</f>
        <v/>
      </c>
      <c r="N51" s="32">
        <f>IF($S51=0,0,IF($X51=1,IF(OR(AND(OR(MONTH(N$5)=Tasks!$X51,MONTH(N$5)=Tasks!$Y51),N$5&gt;=DATE(YEAR($T51),MONTH($T51),1))),1,0),IF($U51&gt;0,IF(AND(9&gt;=$W51,MOD(9-$W51,$U51)=0),1,0),IF(EOMONTH(N$5,0)&lt;$T51,0,MAX(0,INT((EOMONTH(N$5,0)-$T51)/$V51)-IF(N$5&gt;$T51,-INT(-(N$5-$T51)/$V51),0)+1)))))</f>
        <v/>
      </c>
      <c r="O51" s="32">
        <f>IF($S51=0,0,IF($X51=1,IF(OR(AND(OR(MONTH(O$5)=Tasks!$X51,MONTH(O$5)=Tasks!$Y51),O$5&gt;=DATE(YEAR($T51),MONTH($T51),1))),1,0),IF($U51&gt;0,IF(AND(10&gt;=$W51,MOD(10-$W51,$U51)=0),1,0),IF(EOMONTH(O$5,0)&lt;$T51,0,MAX(0,INT((EOMONTH(O$5,0)-$T51)/$V51)-IF(O$5&gt;$T51,-INT(-(O$5-$T51)/$V51),0)+1)))))</f>
        <v/>
      </c>
      <c r="P51" s="32">
        <f>IF($S51=0,0,IF($X51=1,IF(OR(AND(OR(MONTH(P$5)=Tasks!$X51,MONTH(P$5)=Tasks!$Y51),P$5&gt;=DATE(YEAR($T51),MONTH($T51),1))),1,0),IF($U51&gt;0,IF(AND(11&gt;=$W51,MOD(11-$W51,$U51)=0),1,0),IF(EOMONTH(P$5,0)&lt;$T51,0,MAX(0,INT((EOMONTH(P$5,0)-$T51)/$V51)-IF(P$5&gt;$T51,-INT(-(P$5-$T51)/$V51),0)+1)))))</f>
        <v/>
      </c>
      <c r="Q51" s="32">
        <f>SUM(E51:P51)</f>
        <v/>
      </c>
      <c r="R51" s="26">
        <f>Q51*D51</f>
        <v/>
      </c>
      <c r="S51" s="22">
        <f>IF(AND(Tasks!$A51&lt;&gt;"",Tasks!Z51=1,Tasks!L51&lt;&gt;"No"),1,0)</f>
        <v/>
      </c>
      <c r="T51" s="7">
        <f>IF(S51=0,"",IF(X51=1,Tasks!S51,MAX(Tasks!S51,AsOf)))</f>
        <v/>
      </c>
      <c r="U51" s="22">
        <f>IF(OR(S51=0,X51=1),0,IF(Tasks!F51="Months",Tasks!E51,IF(Tasks!F51="Years",12*Tasks!E51,0)))</f>
        <v/>
      </c>
      <c r="V51" s="22">
        <f>IF(OR(S51=0,X51=1),0,IF(Tasks!F51="Days",Tasks!E51,IF(Tasks!F51="Weeks",7*Tasks!E51,0)))</f>
        <v/>
      </c>
      <c r="W51" s="22">
        <f>IF(S51=0,"",(YEAR(T51)-YEAR(PlanStart))*12+MONTH(T51)-MONTH(PlanStart))</f>
        <v/>
      </c>
      <c r="X51" s="22">
        <f>IF(Tasks!D51="Seasonal",1,0)</f>
        <v/>
      </c>
    </row>
    <row r="52">
      <c r="A52" s="11">
        <f>IF(Tasks!$A52="","",Tasks!$A52)</f>
        <v/>
      </c>
      <c r="B52" s="11">
        <f>IF(Tasks!$A52="","",Tasks!B52&amp;"")</f>
        <v/>
      </c>
      <c r="C52" s="31">
        <f>IF(Tasks!$A52="","",IF(S52=0,Tasks!U52,Tasks!S52))</f>
        <v/>
      </c>
      <c r="D52" s="26">
        <f>IF(Tasks!$A52="",0,N(Tasks!R52))</f>
        <v/>
      </c>
      <c r="E52" s="32">
        <f>IF($S52=0,0,IF($X52=1,IF(OR(AND(OR(MONTH(E$5)=Tasks!$X52,MONTH(E$5)=Tasks!$Y52),E$5&gt;=DATE(YEAR($T52),MONTH($T52),1)),AND(0=0,T52&lt;PlanStart)),1,0),IF($U52&gt;0,IF(AND(0&gt;=$W52,MOD(0-$W52,$U52)=0),1,0),IF(EOMONTH(E$5,0)&lt;$T52,0,MAX(0,INT((EOMONTH(E$5,0)-$T52)/$V52)-IF(E$5&gt;$T52,-INT(-(E$5-$T52)/$V52),0)+1)))))</f>
        <v/>
      </c>
      <c r="F52" s="32">
        <f>IF($S52=0,0,IF($X52=1,IF(OR(AND(OR(MONTH(F$5)=Tasks!$X52,MONTH(F$5)=Tasks!$Y52),F$5&gt;=DATE(YEAR($T52),MONTH($T52),1))),1,0),IF($U52&gt;0,IF(AND(1&gt;=$W52,MOD(1-$W52,$U52)=0),1,0),IF(EOMONTH(F$5,0)&lt;$T52,0,MAX(0,INT((EOMONTH(F$5,0)-$T52)/$V52)-IF(F$5&gt;$T52,-INT(-(F$5-$T52)/$V52),0)+1)))))</f>
        <v/>
      </c>
      <c r="G52" s="32">
        <f>IF($S52=0,0,IF($X52=1,IF(OR(AND(OR(MONTH(G$5)=Tasks!$X52,MONTH(G$5)=Tasks!$Y52),G$5&gt;=DATE(YEAR($T52),MONTH($T52),1))),1,0),IF($U52&gt;0,IF(AND(2&gt;=$W52,MOD(2-$W52,$U52)=0),1,0),IF(EOMONTH(G$5,0)&lt;$T52,0,MAX(0,INT((EOMONTH(G$5,0)-$T52)/$V52)-IF(G$5&gt;$T52,-INT(-(G$5-$T52)/$V52),0)+1)))))</f>
        <v/>
      </c>
      <c r="H52" s="32">
        <f>IF($S52=0,0,IF($X52=1,IF(OR(AND(OR(MONTH(H$5)=Tasks!$X52,MONTH(H$5)=Tasks!$Y52),H$5&gt;=DATE(YEAR($T52),MONTH($T52),1))),1,0),IF($U52&gt;0,IF(AND(3&gt;=$W52,MOD(3-$W52,$U52)=0),1,0),IF(EOMONTH(H$5,0)&lt;$T52,0,MAX(0,INT((EOMONTH(H$5,0)-$T52)/$V52)-IF(H$5&gt;$T52,-INT(-(H$5-$T52)/$V52),0)+1)))))</f>
        <v/>
      </c>
      <c r="I52" s="32">
        <f>IF($S52=0,0,IF($X52=1,IF(OR(AND(OR(MONTH(I$5)=Tasks!$X52,MONTH(I$5)=Tasks!$Y52),I$5&gt;=DATE(YEAR($T52),MONTH($T52),1))),1,0),IF($U52&gt;0,IF(AND(4&gt;=$W52,MOD(4-$W52,$U52)=0),1,0),IF(EOMONTH(I$5,0)&lt;$T52,0,MAX(0,INT((EOMONTH(I$5,0)-$T52)/$V52)-IF(I$5&gt;$T52,-INT(-(I$5-$T52)/$V52),0)+1)))))</f>
        <v/>
      </c>
      <c r="J52" s="32">
        <f>IF($S52=0,0,IF($X52=1,IF(OR(AND(OR(MONTH(J$5)=Tasks!$X52,MONTH(J$5)=Tasks!$Y52),J$5&gt;=DATE(YEAR($T52),MONTH($T52),1))),1,0),IF($U52&gt;0,IF(AND(5&gt;=$W52,MOD(5-$W52,$U52)=0),1,0),IF(EOMONTH(J$5,0)&lt;$T52,0,MAX(0,INT((EOMONTH(J$5,0)-$T52)/$V52)-IF(J$5&gt;$T52,-INT(-(J$5-$T52)/$V52),0)+1)))))</f>
        <v/>
      </c>
      <c r="K52" s="32">
        <f>IF($S52=0,0,IF($X52=1,IF(OR(AND(OR(MONTH(K$5)=Tasks!$X52,MONTH(K$5)=Tasks!$Y52),K$5&gt;=DATE(YEAR($T52),MONTH($T52),1))),1,0),IF($U52&gt;0,IF(AND(6&gt;=$W52,MOD(6-$W52,$U52)=0),1,0),IF(EOMONTH(K$5,0)&lt;$T52,0,MAX(0,INT((EOMONTH(K$5,0)-$T52)/$V52)-IF(K$5&gt;$T52,-INT(-(K$5-$T52)/$V52),0)+1)))))</f>
        <v/>
      </c>
      <c r="L52" s="32">
        <f>IF($S52=0,0,IF($X52=1,IF(OR(AND(OR(MONTH(L$5)=Tasks!$X52,MONTH(L$5)=Tasks!$Y52),L$5&gt;=DATE(YEAR($T52),MONTH($T52),1))),1,0),IF($U52&gt;0,IF(AND(7&gt;=$W52,MOD(7-$W52,$U52)=0),1,0),IF(EOMONTH(L$5,0)&lt;$T52,0,MAX(0,INT((EOMONTH(L$5,0)-$T52)/$V52)-IF(L$5&gt;$T52,-INT(-(L$5-$T52)/$V52),0)+1)))))</f>
        <v/>
      </c>
      <c r="M52" s="32">
        <f>IF($S52=0,0,IF($X52=1,IF(OR(AND(OR(MONTH(M$5)=Tasks!$X52,MONTH(M$5)=Tasks!$Y52),M$5&gt;=DATE(YEAR($T52),MONTH($T52),1))),1,0),IF($U52&gt;0,IF(AND(8&gt;=$W52,MOD(8-$W52,$U52)=0),1,0),IF(EOMONTH(M$5,0)&lt;$T52,0,MAX(0,INT((EOMONTH(M$5,0)-$T52)/$V52)-IF(M$5&gt;$T52,-INT(-(M$5-$T52)/$V52),0)+1)))))</f>
        <v/>
      </c>
      <c r="N52" s="32">
        <f>IF($S52=0,0,IF($X52=1,IF(OR(AND(OR(MONTH(N$5)=Tasks!$X52,MONTH(N$5)=Tasks!$Y52),N$5&gt;=DATE(YEAR($T52),MONTH($T52),1))),1,0),IF($U52&gt;0,IF(AND(9&gt;=$W52,MOD(9-$W52,$U52)=0),1,0),IF(EOMONTH(N$5,0)&lt;$T52,0,MAX(0,INT((EOMONTH(N$5,0)-$T52)/$V52)-IF(N$5&gt;$T52,-INT(-(N$5-$T52)/$V52),0)+1)))))</f>
        <v/>
      </c>
      <c r="O52" s="32">
        <f>IF($S52=0,0,IF($X52=1,IF(OR(AND(OR(MONTH(O$5)=Tasks!$X52,MONTH(O$5)=Tasks!$Y52),O$5&gt;=DATE(YEAR($T52),MONTH($T52),1))),1,0),IF($U52&gt;0,IF(AND(10&gt;=$W52,MOD(10-$W52,$U52)=0),1,0),IF(EOMONTH(O$5,0)&lt;$T52,0,MAX(0,INT((EOMONTH(O$5,0)-$T52)/$V52)-IF(O$5&gt;$T52,-INT(-(O$5-$T52)/$V52),0)+1)))))</f>
        <v/>
      </c>
      <c r="P52" s="32">
        <f>IF($S52=0,0,IF($X52=1,IF(OR(AND(OR(MONTH(P$5)=Tasks!$X52,MONTH(P$5)=Tasks!$Y52),P$5&gt;=DATE(YEAR($T52),MONTH($T52),1))),1,0),IF($U52&gt;0,IF(AND(11&gt;=$W52,MOD(11-$W52,$U52)=0),1,0),IF(EOMONTH(P$5,0)&lt;$T52,0,MAX(0,INT((EOMONTH(P$5,0)-$T52)/$V52)-IF(P$5&gt;$T52,-INT(-(P$5-$T52)/$V52),0)+1)))))</f>
        <v/>
      </c>
      <c r="Q52" s="32">
        <f>SUM(E52:P52)</f>
        <v/>
      </c>
      <c r="R52" s="26">
        <f>Q52*D52</f>
        <v/>
      </c>
      <c r="S52" s="22">
        <f>IF(AND(Tasks!$A52&lt;&gt;"",Tasks!Z52=1,Tasks!L52&lt;&gt;"No"),1,0)</f>
        <v/>
      </c>
      <c r="T52" s="7">
        <f>IF(S52=0,"",IF(X52=1,Tasks!S52,MAX(Tasks!S52,AsOf)))</f>
        <v/>
      </c>
      <c r="U52" s="22">
        <f>IF(OR(S52=0,X52=1),0,IF(Tasks!F52="Months",Tasks!E52,IF(Tasks!F52="Years",12*Tasks!E52,0)))</f>
        <v/>
      </c>
      <c r="V52" s="22">
        <f>IF(OR(S52=0,X52=1),0,IF(Tasks!F52="Days",Tasks!E52,IF(Tasks!F52="Weeks",7*Tasks!E52,0)))</f>
        <v/>
      </c>
      <c r="W52" s="22">
        <f>IF(S52=0,"",(YEAR(T52)-YEAR(PlanStart))*12+MONTH(T52)-MONTH(PlanStart))</f>
        <v/>
      </c>
      <c r="X52" s="22">
        <f>IF(Tasks!D52="Seasonal",1,0)</f>
        <v/>
      </c>
    </row>
    <row r="53">
      <c r="A53" s="11">
        <f>IF(Tasks!$A53="","",Tasks!$A53)</f>
        <v/>
      </c>
      <c r="B53" s="11">
        <f>IF(Tasks!$A53="","",Tasks!B53&amp;"")</f>
        <v/>
      </c>
      <c r="C53" s="31">
        <f>IF(Tasks!$A53="","",IF(S53=0,Tasks!U53,Tasks!S53))</f>
        <v/>
      </c>
      <c r="D53" s="26">
        <f>IF(Tasks!$A53="",0,N(Tasks!R53))</f>
        <v/>
      </c>
      <c r="E53" s="32">
        <f>IF($S53=0,0,IF($X53=1,IF(OR(AND(OR(MONTH(E$5)=Tasks!$X53,MONTH(E$5)=Tasks!$Y53),E$5&gt;=DATE(YEAR($T53),MONTH($T53),1)),AND(0=0,T53&lt;PlanStart)),1,0),IF($U53&gt;0,IF(AND(0&gt;=$W53,MOD(0-$W53,$U53)=0),1,0),IF(EOMONTH(E$5,0)&lt;$T53,0,MAX(0,INT((EOMONTH(E$5,0)-$T53)/$V53)-IF(E$5&gt;$T53,-INT(-(E$5-$T53)/$V53),0)+1)))))</f>
        <v/>
      </c>
      <c r="F53" s="32">
        <f>IF($S53=0,0,IF($X53=1,IF(OR(AND(OR(MONTH(F$5)=Tasks!$X53,MONTH(F$5)=Tasks!$Y53),F$5&gt;=DATE(YEAR($T53),MONTH($T53),1))),1,0),IF($U53&gt;0,IF(AND(1&gt;=$W53,MOD(1-$W53,$U53)=0),1,0),IF(EOMONTH(F$5,0)&lt;$T53,0,MAX(0,INT((EOMONTH(F$5,0)-$T53)/$V53)-IF(F$5&gt;$T53,-INT(-(F$5-$T53)/$V53),0)+1)))))</f>
        <v/>
      </c>
      <c r="G53" s="32">
        <f>IF($S53=0,0,IF($X53=1,IF(OR(AND(OR(MONTH(G$5)=Tasks!$X53,MONTH(G$5)=Tasks!$Y53),G$5&gt;=DATE(YEAR($T53),MONTH($T53),1))),1,0),IF($U53&gt;0,IF(AND(2&gt;=$W53,MOD(2-$W53,$U53)=0),1,0),IF(EOMONTH(G$5,0)&lt;$T53,0,MAX(0,INT((EOMONTH(G$5,0)-$T53)/$V53)-IF(G$5&gt;$T53,-INT(-(G$5-$T53)/$V53),0)+1)))))</f>
        <v/>
      </c>
      <c r="H53" s="32">
        <f>IF($S53=0,0,IF($X53=1,IF(OR(AND(OR(MONTH(H$5)=Tasks!$X53,MONTH(H$5)=Tasks!$Y53),H$5&gt;=DATE(YEAR($T53),MONTH($T53),1))),1,0),IF($U53&gt;0,IF(AND(3&gt;=$W53,MOD(3-$W53,$U53)=0),1,0),IF(EOMONTH(H$5,0)&lt;$T53,0,MAX(0,INT((EOMONTH(H$5,0)-$T53)/$V53)-IF(H$5&gt;$T53,-INT(-(H$5-$T53)/$V53),0)+1)))))</f>
        <v/>
      </c>
      <c r="I53" s="32">
        <f>IF($S53=0,0,IF($X53=1,IF(OR(AND(OR(MONTH(I$5)=Tasks!$X53,MONTH(I$5)=Tasks!$Y53),I$5&gt;=DATE(YEAR($T53),MONTH($T53),1))),1,0),IF($U53&gt;0,IF(AND(4&gt;=$W53,MOD(4-$W53,$U53)=0),1,0),IF(EOMONTH(I$5,0)&lt;$T53,0,MAX(0,INT((EOMONTH(I$5,0)-$T53)/$V53)-IF(I$5&gt;$T53,-INT(-(I$5-$T53)/$V53),0)+1)))))</f>
        <v/>
      </c>
      <c r="J53" s="32">
        <f>IF($S53=0,0,IF($X53=1,IF(OR(AND(OR(MONTH(J$5)=Tasks!$X53,MONTH(J$5)=Tasks!$Y53),J$5&gt;=DATE(YEAR($T53),MONTH($T53),1))),1,0),IF($U53&gt;0,IF(AND(5&gt;=$W53,MOD(5-$W53,$U53)=0),1,0),IF(EOMONTH(J$5,0)&lt;$T53,0,MAX(0,INT((EOMONTH(J$5,0)-$T53)/$V53)-IF(J$5&gt;$T53,-INT(-(J$5-$T53)/$V53),0)+1)))))</f>
        <v/>
      </c>
      <c r="K53" s="32">
        <f>IF($S53=0,0,IF($X53=1,IF(OR(AND(OR(MONTH(K$5)=Tasks!$X53,MONTH(K$5)=Tasks!$Y53),K$5&gt;=DATE(YEAR($T53),MONTH($T53),1))),1,0),IF($U53&gt;0,IF(AND(6&gt;=$W53,MOD(6-$W53,$U53)=0),1,0),IF(EOMONTH(K$5,0)&lt;$T53,0,MAX(0,INT((EOMONTH(K$5,0)-$T53)/$V53)-IF(K$5&gt;$T53,-INT(-(K$5-$T53)/$V53),0)+1)))))</f>
        <v/>
      </c>
      <c r="L53" s="32">
        <f>IF($S53=0,0,IF($X53=1,IF(OR(AND(OR(MONTH(L$5)=Tasks!$X53,MONTH(L$5)=Tasks!$Y53),L$5&gt;=DATE(YEAR($T53),MONTH($T53),1))),1,0),IF($U53&gt;0,IF(AND(7&gt;=$W53,MOD(7-$W53,$U53)=0),1,0),IF(EOMONTH(L$5,0)&lt;$T53,0,MAX(0,INT((EOMONTH(L$5,0)-$T53)/$V53)-IF(L$5&gt;$T53,-INT(-(L$5-$T53)/$V53),0)+1)))))</f>
        <v/>
      </c>
      <c r="M53" s="32">
        <f>IF($S53=0,0,IF($X53=1,IF(OR(AND(OR(MONTH(M$5)=Tasks!$X53,MONTH(M$5)=Tasks!$Y53),M$5&gt;=DATE(YEAR($T53),MONTH($T53),1))),1,0),IF($U53&gt;0,IF(AND(8&gt;=$W53,MOD(8-$W53,$U53)=0),1,0),IF(EOMONTH(M$5,0)&lt;$T53,0,MAX(0,INT((EOMONTH(M$5,0)-$T53)/$V53)-IF(M$5&gt;$T53,-INT(-(M$5-$T53)/$V53),0)+1)))))</f>
        <v/>
      </c>
      <c r="N53" s="32">
        <f>IF($S53=0,0,IF($X53=1,IF(OR(AND(OR(MONTH(N$5)=Tasks!$X53,MONTH(N$5)=Tasks!$Y53),N$5&gt;=DATE(YEAR($T53),MONTH($T53),1))),1,0),IF($U53&gt;0,IF(AND(9&gt;=$W53,MOD(9-$W53,$U53)=0),1,0),IF(EOMONTH(N$5,0)&lt;$T53,0,MAX(0,INT((EOMONTH(N$5,0)-$T53)/$V53)-IF(N$5&gt;$T53,-INT(-(N$5-$T53)/$V53),0)+1)))))</f>
        <v/>
      </c>
      <c r="O53" s="32">
        <f>IF($S53=0,0,IF($X53=1,IF(OR(AND(OR(MONTH(O$5)=Tasks!$X53,MONTH(O$5)=Tasks!$Y53),O$5&gt;=DATE(YEAR($T53),MONTH($T53),1))),1,0),IF($U53&gt;0,IF(AND(10&gt;=$W53,MOD(10-$W53,$U53)=0),1,0),IF(EOMONTH(O$5,0)&lt;$T53,0,MAX(0,INT((EOMONTH(O$5,0)-$T53)/$V53)-IF(O$5&gt;$T53,-INT(-(O$5-$T53)/$V53),0)+1)))))</f>
        <v/>
      </c>
      <c r="P53" s="32">
        <f>IF($S53=0,0,IF($X53=1,IF(OR(AND(OR(MONTH(P$5)=Tasks!$X53,MONTH(P$5)=Tasks!$Y53),P$5&gt;=DATE(YEAR($T53),MONTH($T53),1))),1,0),IF($U53&gt;0,IF(AND(11&gt;=$W53,MOD(11-$W53,$U53)=0),1,0),IF(EOMONTH(P$5,0)&lt;$T53,0,MAX(0,INT((EOMONTH(P$5,0)-$T53)/$V53)-IF(P$5&gt;$T53,-INT(-(P$5-$T53)/$V53),0)+1)))))</f>
        <v/>
      </c>
      <c r="Q53" s="32">
        <f>SUM(E53:P53)</f>
        <v/>
      </c>
      <c r="R53" s="26">
        <f>Q53*D53</f>
        <v/>
      </c>
      <c r="S53" s="22">
        <f>IF(AND(Tasks!$A53&lt;&gt;"",Tasks!Z53=1,Tasks!L53&lt;&gt;"No"),1,0)</f>
        <v/>
      </c>
      <c r="T53" s="7">
        <f>IF(S53=0,"",IF(X53=1,Tasks!S53,MAX(Tasks!S53,AsOf)))</f>
        <v/>
      </c>
      <c r="U53" s="22">
        <f>IF(OR(S53=0,X53=1),0,IF(Tasks!F53="Months",Tasks!E53,IF(Tasks!F53="Years",12*Tasks!E53,0)))</f>
        <v/>
      </c>
      <c r="V53" s="22">
        <f>IF(OR(S53=0,X53=1),0,IF(Tasks!F53="Days",Tasks!E53,IF(Tasks!F53="Weeks",7*Tasks!E53,0)))</f>
        <v/>
      </c>
      <c r="W53" s="22">
        <f>IF(S53=0,"",(YEAR(T53)-YEAR(PlanStart))*12+MONTH(T53)-MONTH(PlanStart))</f>
        <v/>
      </c>
      <c r="X53" s="22">
        <f>IF(Tasks!D53="Seasonal",1,0)</f>
        <v/>
      </c>
    </row>
    <row r="54">
      <c r="A54" s="11">
        <f>IF(Tasks!$A54="","",Tasks!$A54)</f>
        <v/>
      </c>
      <c r="B54" s="11">
        <f>IF(Tasks!$A54="","",Tasks!B54&amp;"")</f>
        <v/>
      </c>
      <c r="C54" s="31">
        <f>IF(Tasks!$A54="","",IF(S54=0,Tasks!U54,Tasks!S54))</f>
        <v/>
      </c>
      <c r="D54" s="26">
        <f>IF(Tasks!$A54="",0,N(Tasks!R54))</f>
        <v/>
      </c>
      <c r="E54" s="32">
        <f>IF($S54=0,0,IF($X54=1,IF(OR(AND(OR(MONTH(E$5)=Tasks!$X54,MONTH(E$5)=Tasks!$Y54),E$5&gt;=DATE(YEAR($T54),MONTH($T54),1)),AND(0=0,T54&lt;PlanStart)),1,0),IF($U54&gt;0,IF(AND(0&gt;=$W54,MOD(0-$W54,$U54)=0),1,0),IF(EOMONTH(E$5,0)&lt;$T54,0,MAX(0,INT((EOMONTH(E$5,0)-$T54)/$V54)-IF(E$5&gt;$T54,-INT(-(E$5-$T54)/$V54),0)+1)))))</f>
        <v/>
      </c>
      <c r="F54" s="32">
        <f>IF($S54=0,0,IF($X54=1,IF(OR(AND(OR(MONTH(F$5)=Tasks!$X54,MONTH(F$5)=Tasks!$Y54),F$5&gt;=DATE(YEAR($T54),MONTH($T54),1))),1,0),IF($U54&gt;0,IF(AND(1&gt;=$W54,MOD(1-$W54,$U54)=0),1,0),IF(EOMONTH(F$5,0)&lt;$T54,0,MAX(0,INT((EOMONTH(F$5,0)-$T54)/$V54)-IF(F$5&gt;$T54,-INT(-(F$5-$T54)/$V54),0)+1)))))</f>
        <v/>
      </c>
      <c r="G54" s="32">
        <f>IF($S54=0,0,IF($X54=1,IF(OR(AND(OR(MONTH(G$5)=Tasks!$X54,MONTH(G$5)=Tasks!$Y54),G$5&gt;=DATE(YEAR($T54),MONTH($T54),1))),1,0),IF($U54&gt;0,IF(AND(2&gt;=$W54,MOD(2-$W54,$U54)=0),1,0),IF(EOMONTH(G$5,0)&lt;$T54,0,MAX(0,INT((EOMONTH(G$5,0)-$T54)/$V54)-IF(G$5&gt;$T54,-INT(-(G$5-$T54)/$V54),0)+1)))))</f>
        <v/>
      </c>
      <c r="H54" s="32">
        <f>IF($S54=0,0,IF($X54=1,IF(OR(AND(OR(MONTH(H$5)=Tasks!$X54,MONTH(H$5)=Tasks!$Y54),H$5&gt;=DATE(YEAR($T54),MONTH($T54),1))),1,0),IF($U54&gt;0,IF(AND(3&gt;=$W54,MOD(3-$W54,$U54)=0),1,0),IF(EOMONTH(H$5,0)&lt;$T54,0,MAX(0,INT((EOMONTH(H$5,0)-$T54)/$V54)-IF(H$5&gt;$T54,-INT(-(H$5-$T54)/$V54),0)+1)))))</f>
        <v/>
      </c>
      <c r="I54" s="32">
        <f>IF($S54=0,0,IF($X54=1,IF(OR(AND(OR(MONTH(I$5)=Tasks!$X54,MONTH(I$5)=Tasks!$Y54),I$5&gt;=DATE(YEAR($T54),MONTH($T54),1))),1,0),IF($U54&gt;0,IF(AND(4&gt;=$W54,MOD(4-$W54,$U54)=0),1,0),IF(EOMONTH(I$5,0)&lt;$T54,0,MAX(0,INT((EOMONTH(I$5,0)-$T54)/$V54)-IF(I$5&gt;$T54,-INT(-(I$5-$T54)/$V54),0)+1)))))</f>
        <v/>
      </c>
      <c r="J54" s="32">
        <f>IF($S54=0,0,IF($X54=1,IF(OR(AND(OR(MONTH(J$5)=Tasks!$X54,MONTH(J$5)=Tasks!$Y54),J$5&gt;=DATE(YEAR($T54),MONTH($T54),1))),1,0),IF($U54&gt;0,IF(AND(5&gt;=$W54,MOD(5-$W54,$U54)=0),1,0),IF(EOMONTH(J$5,0)&lt;$T54,0,MAX(0,INT((EOMONTH(J$5,0)-$T54)/$V54)-IF(J$5&gt;$T54,-INT(-(J$5-$T54)/$V54),0)+1)))))</f>
        <v/>
      </c>
      <c r="K54" s="32">
        <f>IF($S54=0,0,IF($X54=1,IF(OR(AND(OR(MONTH(K$5)=Tasks!$X54,MONTH(K$5)=Tasks!$Y54),K$5&gt;=DATE(YEAR($T54),MONTH($T54),1))),1,0),IF($U54&gt;0,IF(AND(6&gt;=$W54,MOD(6-$W54,$U54)=0),1,0),IF(EOMONTH(K$5,0)&lt;$T54,0,MAX(0,INT((EOMONTH(K$5,0)-$T54)/$V54)-IF(K$5&gt;$T54,-INT(-(K$5-$T54)/$V54),0)+1)))))</f>
        <v/>
      </c>
      <c r="L54" s="32">
        <f>IF($S54=0,0,IF($X54=1,IF(OR(AND(OR(MONTH(L$5)=Tasks!$X54,MONTH(L$5)=Tasks!$Y54),L$5&gt;=DATE(YEAR($T54),MONTH($T54),1))),1,0),IF($U54&gt;0,IF(AND(7&gt;=$W54,MOD(7-$W54,$U54)=0),1,0),IF(EOMONTH(L$5,0)&lt;$T54,0,MAX(0,INT((EOMONTH(L$5,0)-$T54)/$V54)-IF(L$5&gt;$T54,-INT(-(L$5-$T54)/$V54),0)+1)))))</f>
        <v/>
      </c>
      <c r="M54" s="32">
        <f>IF($S54=0,0,IF($X54=1,IF(OR(AND(OR(MONTH(M$5)=Tasks!$X54,MONTH(M$5)=Tasks!$Y54),M$5&gt;=DATE(YEAR($T54),MONTH($T54),1))),1,0),IF($U54&gt;0,IF(AND(8&gt;=$W54,MOD(8-$W54,$U54)=0),1,0),IF(EOMONTH(M$5,0)&lt;$T54,0,MAX(0,INT((EOMONTH(M$5,0)-$T54)/$V54)-IF(M$5&gt;$T54,-INT(-(M$5-$T54)/$V54),0)+1)))))</f>
        <v/>
      </c>
      <c r="N54" s="32">
        <f>IF($S54=0,0,IF($X54=1,IF(OR(AND(OR(MONTH(N$5)=Tasks!$X54,MONTH(N$5)=Tasks!$Y54),N$5&gt;=DATE(YEAR($T54),MONTH($T54),1))),1,0),IF($U54&gt;0,IF(AND(9&gt;=$W54,MOD(9-$W54,$U54)=0),1,0),IF(EOMONTH(N$5,0)&lt;$T54,0,MAX(0,INT((EOMONTH(N$5,0)-$T54)/$V54)-IF(N$5&gt;$T54,-INT(-(N$5-$T54)/$V54),0)+1)))))</f>
        <v/>
      </c>
      <c r="O54" s="32">
        <f>IF($S54=0,0,IF($X54=1,IF(OR(AND(OR(MONTH(O$5)=Tasks!$X54,MONTH(O$5)=Tasks!$Y54),O$5&gt;=DATE(YEAR($T54),MONTH($T54),1))),1,0),IF($U54&gt;0,IF(AND(10&gt;=$W54,MOD(10-$W54,$U54)=0),1,0),IF(EOMONTH(O$5,0)&lt;$T54,0,MAX(0,INT((EOMONTH(O$5,0)-$T54)/$V54)-IF(O$5&gt;$T54,-INT(-(O$5-$T54)/$V54),0)+1)))))</f>
        <v/>
      </c>
      <c r="P54" s="32">
        <f>IF($S54=0,0,IF($X54=1,IF(OR(AND(OR(MONTH(P$5)=Tasks!$X54,MONTH(P$5)=Tasks!$Y54),P$5&gt;=DATE(YEAR($T54),MONTH($T54),1))),1,0),IF($U54&gt;0,IF(AND(11&gt;=$W54,MOD(11-$W54,$U54)=0),1,0),IF(EOMONTH(P$5,0)&lt;$T54,0,MAX(0,INT((EOMONTH(P$5,0)-$T54)/$V54)-IF(P$5&gt;$T54,-INT(-(P$5-$T54)/$V54),0)+1)))))</f>
        <v/>
      </c>
      <c r="Q54" s="32">
        <f>SUM(E54:P54)</f>
        <v/>
      </c>
      <c r="R54" s="26">
        <f>Q54*D54</f>
        <v/>
      </c>
      <c r="S54" s="22">
        <f>IF(AND(Tasks!$A54&lt;&gt;"",Tasks!Z54=1,Tasks!L54&lt;&gt;"No"),1,0)</f>
        <v/>
      </c>
      <c r="T54" s="7">
        <f>IF(S54=0,"",IF(X54=1,Tasks!S54,MAX(Tasks!S54,AsOf)))</f>
        <v/>
      </c>
      <c r="U54" s="22">
        <f>IF(OR(S54=0,X54=1),0,IF(Tasks!F54="Months",Tasks!E54,IF(Tasks!F54="Years",12*Tasks!E54,0)))</f>
        <v/>
      </c>
      <c r="V54" s="22">
        <f>IF(OR(S54=0,X54=1),0,IF(Tasks!F54="Days",Tasks!E54,IF(Tasks!F54="Weeks",7*Tasks!E54,0)))</f>
        <v/>
      </c>
      <c r="W54" s="22">
        <f>IF(S54=0,"",(YEAR(T54)-YEAR(PlanStart))*12+MONTH(T54)-MONTH(PlanStart))</f>
        <v/>
      </c>
      <c r="X54" s="22">
        <f>IF(Tasks!D54="Seasonal",1,0)</f>
        <v/>
      </c>
    </row>
    <row r="55">
      <c r="A55" s="11">
        <f>IF(Tasks!$A55="","",Tasks!$A55)</f>
        <v/>
      </c>
      <c r="B55" s="11">
        <f>IF(Tasks!$A55="","",Tasks!B55&amp;"")</f>
        <v/>
      </c>
      <c r="C55" s="31">
        <f>IF(Tasks!$A55="","",IF(S55=0,Tasks!U55,Tasks!S55))</f>
        <v/>
      </c>
      <c r="D55" s="26">
        <f>IF(Tasks!$A55="",0,N(Tasks!R55))</f>
        <v/>
      </c>
      <c r="E55" s="32">
        <f>IF($S55=0,0,IF($X55=1,IF(OR(AND(OR(MONTH(E$5)=Tasks!$X55,MONTH(E$5)=Tasks!$Y55),E$5&gt;=DATE(YEAR($T55),MONTH($T55),1)),AND(0=0,T55&lt;PlanStart)),1,0),IF($U55&gt;0,IF(AND(0&gt;=$W55,MOD(0-$W55,$U55)=0),1,0),IF(EOMONTH(E$5,0)&lt;$T55,0,MAX(0,INT((EOMONTH(E$5,0)-$T55)/$V55)-IF(E$5&gt;$T55,-INT(-(E$5-$T55)/$V55),0)+1)))))</f>
        <v/>
      </c>
      <c r="F55" s="32">
        <f>IF($S55=0,0,IF($X55=1,IF(OR(AND(OR(MONTH(F$5)=Tasks!$X55,MONTH(F$5)=Tasks!$Y55),F$5&gt;=DATE(YEAR($T55),MONTH($T55),1))),1,0),IF($U55&gt;0,IF(AND(1&gt;=$W55,MOD(1-$W55,$U55)=0),1,0),IF(EOMONTH(F$5,0)&lt;$T55,0,MAX(0,INT((EOMONTH(F$5,0)-$T55)/$V55)-IF(F$5&gt;$T55,-INT(-(F$5-$T55)/$V55),0)+1)))))</f>
        <v/>
      </c>
      <c r="G55" s="32">
        <f>IF($S55=0,0,IF($X55=1,IF(OR(AND(OR(MONTH(G$5)=Tasks!$X55,MONTH(G$5)=Tasks!$Y55),G$5&gt;=DATE(YEAR($T55),MONTH($T55),1))),1,0),IF($U55&gt;0,IF(AND(2&gt;=$W55,MOD(2-$W55,$U55)=0),1,0),IF(EOMONTH(G$5,0)&lt;$T55,0,MAX(0,INT((EOMONTH(G$5,0)-$T55)/$V55)-IF(G$5&gt;$T55,-INT(-(G$5-$T55)/$V55),0)+1)))))</f>
        <v/>
      </c>
      <c r="H55" s="32">
        <f>IF($S55=0,0,IF($X55=1,IF(OR(AND(OR(MONTH(H$5)=Tasks!$X55,MONTH(H$5)=Tasks!$Y55),H$5&gt;=DATE(YEAR($T55),MONTH($T55),1))),1,0),IF($U55&gt;0,IF(AND(3&gt;=$W55,MOD(3-$W55,$U55)=0),1,0),IF(EOMONTH(H$5,0)&lt;$T55,0,MAX(0,INT((EOMONTH(H$5,0)-$T55)/$V55)-IF(H$5&gt;$T55,-INT(-(H$5-$T55)/$V55),0)+1)))))</f>
        <v/>
      </c>
      <c r="I55" s="32">
        <f>IF($S55=0,0,IF($X55=1,IF(OR(AND(OR(MONTH(I$5)=Tasks!$X55,MONTH(I$5)=Tasks!$Y55),I$5&gt;=DATE(YEAR($T55),MONTH($T55),1))),1,0),IF($U55&gt;0,IF(AND(4&gt;=$W55,MOD(4-$W55,$U55)=0),1,0),IF(EOMONTH(I$5,0)&lt;$T55,0,MAX(0,INT((EOMONTH(I$5,0)-$T55)/$V55)-IF(I$5&gt;$T55,-INT(-(I$5-$T55)/$V55),0)+1)))))</f>
        <v/>
      </c>
      <c r="J55" s="32">
        <f>IF($S55=0,0,IF($X55=1,IF(OR(AND(OR(MONTH(J$5)=Tasks!$X55,MONTH(J$5)=Tasks!$Y55),J$5&gt;=DATE(YEAR($T55),MONTH($T55),1))),1,0),IF($U55&gt;0,IF(AND(5&gt;=$W55,MOD(5-$W55,$U55)=0),1,0),IF(EOMONTH(J$5,0)&lt;$T55,0,MAX(0,INT((EOMONTH(J$5,0)-$T55)/$V55)-IF(J$5&gt;$T55,-INT(-(J$5-$T55)/$V55),0)+1)))))</f>
        <v/>
      </c>
      <c r="K55" s="32">
        <f>IF($S55=0,0,IF($X55=1,IF(OR(AND(OR(MONTH(K$5)=Tasks!$X55,MONTH(K$5)=Tasks!$Y55),K$5&gt;=DATE(YEAR($T55),MONTH($T55),1))),1,0),IF($U55&gt;0,IF(AND(6&gt;=$W55,MOD(6-$W55,$U55)=0),1,0),IF(EOMONTH(K$5,0)&lt;$T55,0,MAX(0,INT((EOMONTH(K$5,0)-$T55)/$V55)-IF(K$5&gt;$T55,-INT(-(K$5-$T55)/$V55),0)+1)))))</f>
        <v/>
      </c>
      <c r="L55" s="32">
        <f>IF($S55=0,0,IF($X55=1,IF(OR(AND(OR(MONTH(L$5)=Tasks!$X55,MONTH(L$5)=Tasks!$Y55),L$5&gt;=DATE(YEAR($T55),MONTH($T55),1))),1,0),IF($U55&gt;0,IF(AND(7&gt;=$W55,MOD(7-$W55,$U55)=0),1,0),IF(EOMONTH(L$5,0)&lt;$T55,0,MAX(0,INT((EOMONTH(L$5,0)-$T55)/$V55)-IF(L$5&gt;$T55,-INT(-(L$5-$T55)/$V55),0)+1)))))</f>
        <v/>
      </c>
      <c r="M55" s="32">
        <f>IF($S55=0,0,IF($X55=1,IF(OR(AND(OR(MONTH(M$5)=Tasks!$X55,MONTH(M$5)=Tasks!$Y55),M$5&gt;=DATE(YEAR($T55),MONTH($T55),1))),1,0),IF($U55&gt;0,IF(AND(8&gt;=$W55,MOD(8-$W55,$U55)=0),1,0),IF(EOMONTH(M$5,0)&lt;$T55,0,MAX(0,INT((EOMONTH(M$5,0)-$T55)/$V55)-IF(M$5&gt;$T55,-INT(-(M$5-$T55)/$V55),0)+1)))))</f>
        <v/>
      </c>
      <c r="N55" s="32">
        <f>IF($S55=0,0,IF($X55=1,IF(OR(AND(OR(MONTH(N$5)=Tasks!$X55,MONTH(N$5)=Tasks!$Y55),N$5&gt;=DATE(YEAR($T55),MONTH($T55),1))),1,0),IF($U55&gt;0,IF(AND(9&gt;=$W55,MOD(9-$W55,$U55)=0),1,0),IF(EOMONTH(N$5,0)&lt;$T55,0,MAX(0,INT((EOMONTH(N$5,0)-$T55)/$V55)-IF(N$5&gt;$T55,-INT(-(N$5-$T55)/$V55),0)+1)))))</f>
        <v/>
      </c>
      <c r="O55" s="32">
        <f>IF($S55=0,0,IF($X55=1,IF(OR(AND(OR(MONTH(O$5)=Tasks!$X55,MONTH(O$5)=Tasks!$Y55),O$5&gt;=DATE(YEAR($T55),MONTH($T55),1))),1,0),IF($U55&gt;0,IF(AND(10&gt;=$W55,MOD(10-$W55,$U55)=0),1,0),IF(EOMONTH(O$5,0)&lt;$T55,0,MAX(0,INT((EOMONTH(O$5,0)-$T55)/$V55)-IF(O$5&gt;$T55,-INT(-(O$5-$T55)/$V55),0)+1)))))</f>
        <v/>
      </c>
      <c r="P55" s="32">
        <f>IF($S55=0,0,IF($X55=1,IF(OR(AND(OR(MONTH(P$5)=Tasks!$X55,MONTH(P$5)=Tasks!$Y55),P$5&gt;=DATE(YEAR($T55),MONTH($T55),1))),1,0),IF($U55&gt;0,IF(AND(11&gt;=$W55,MOD(11-$W55,$U55)=0),1,0),IF(EOMONTH(P$5,0)&lt;$T55,0,MAX(0,INT((EOMONTH(P$5,0)-$T55)/$V55)-IF(P$5&gt;$T55,-INT(-(P$5-$T55)/$V55),0)+1)))))</f>
        <v/>
      </c>
      <c r="Q55" s="32">
        <f>SUM(E55:P55)</f>
        <v/>
      </c>
      <c r="R55" s="26">
        <f>Q55*D55</f>
        <v/>
      </c>
      <c r="S55" s="22">
        <f>IF(AND(Tasks!$A55&lt;&gt;"",Tasks!Z55=1,Tasks!L55&lt;&gt;"No"),1,0)</f>
        <v/>
      </c>
      <c r="T55" s="7">
        <f>IF(S55=0,"",IF(X55=1,Tasks!S55,MAX(Tasks!S55,AsOf)))</f>
        <v/>
      </c>
      <c r="U55" s="22">
        <f>IF(OR(S55=0,X55=1),0,IF(Tasks!F55="Months",Tasks!E55,IF(Tasks!F55="Years",12*Tasks!E55,0)))</f>
        <v/>
      </c>
      <c r="V55" s="22">
        <f>IF(OR(S55=0,X55=1),0,IF(Tasks!F55="Days",Tasks!E55,IF(Tasks!F55="Weeks",7*Tasks!E55,0)))</f>
        <v/>
      </c>
      <c r="W55" s="22">
        <f>IF(S55=0,"",(YEAR(T55)-YEAR(PlanStart))*12+MONTH(T55)-MONTH(PlanStart))</f>
        <v/>
      </c>
      <c r="X55" s="22">
        <f>IF(Tasks!D55="Seasonal",1,0)</f>
        <v/>
      </c>
    </row>
    <row r="56">
      <c r="A56" s="11">
        <f>IF(Tasks!$A56="","",Tasks!$A56)</f>
        <v/>
      </c>
      <c r="B56" s="11">
        <f>IF(Tasks!$A56="","",Tasks!B56&amp;"")</f>
        <v/>
      </c>
      <c r="C56" s="31">
        <f>IF(Tasks!$A56="","",IF(S56=0,Tasks!U56,Tasks!S56))</f>
        <v/>
      </c>
      <c r="D56" s="26">
        <f>IF(Tasks!$A56="",0,N(Tasks!R56))</f>
        <v/>
      </c>
      <c r="E56" s="32">
        <f>IF($S56=0,0,IF($X56=1,IF(OR(AND(OR(MONTH(E$5)=Tasks!$X56,MONTH(E$5)=Tasks!$Y56),E$5&gt;=DATE(YEAR($T56),MONTH($T56),1)),AND(0=0,T56&lt;PlanStart)),1,0),IF($U56&gt;0,IF(AND(0&gt;=$W56,MOD(0-$W56,$U56)=0),1,0),IF(EOMONTH(E$5,0)&lt;$T56,0,MAX(0,INT((EOMONTH(E$5,0)-$T56)/$V56)-IF(E$5&gt;$T56,-INT(-(E$5-$T56)/$V56),0)+1)))))</f>
        <v/>
      </c>
      <c r="F56" s="32">
        <f>IF($S56=0,0,IF($X56=1,IF(OR(AND(OR(MONTH(F$5)=Tasks!$X56,MONTH(F$5)=Tasks!$Y56),F$5&gt;=DATE(YEAR($T56),MONTH($T56),1))),1,0),IF($U56&gt;0,IF(AND(1&gt;=$W56,MOD(1-$W56,$U56)=0),1,0),IF(EOMONTH(F$5,0)&lt;$T56,0,MAX(0,INT((EOMONTH(F$5,0)-$T56)/$V56)-IF(F$5&gt;$T56,-INT(-(F$5-$T56)/$V56),0)+1)))))</f>
        <v/>
      </c>
      <c r="G56" s="32">
        <f>IF($S56=0,0,IF($X56=1,IF(OR(AND(OR(MONTH(G$5)=Tasks!$X56,MONTH(G$5)=Tasks!$Y56),G$5&gt;=DATE(YEAR($T56),MONTH($T56),1))),1,0),IF($U56&gt;0,IF(AND(2&gt;=$W56,MOD(2-$W56,$U56)=0),1,0),IF(EOMONTH(G$5,0)&lt;$T56,0,MAX(0,INT((EOMONTH(G$5,0)-$T56)/$V56)-IF(G$5&gt;$T56,-INT(-(G$5-$T56)/$V56),0)+1)))))</f>
        <v/>
      </c>
      <c r="H56" s="32">
        <f>IF($S56=0,0,IF($X56=1,IF(OR(AND(OR(MONTH(H$5)=Tasks!$X56,MONTH(H$5)=Tasks!$Y56),H$5&gt;=DATE(YEAR($T56),MONTH($T56),1))),1,0),IF($U56&gt;0,IF(AND(3&gt;=$W56,MOD(3-$W56,$U56)=0),1,0),IF(EOMONTH(H$5,0)&lt;$T56,0,MAX(0,INT((EOMONTH(H$5,0)-$T56)/$V56)-IF(H$5&gt;$T56,-INT(-(H$5-$T56)/$V56),0)+1)))))</f>
        <v/>
      </c>
      <c r="I56" s="32">
        <f>IF($S56=0,0,IF($X56=1,IF(OR(AND(OR(MONTH(I$5)=Tasks!$X56,MONTH(I$5)=Tasks!$Y56),I$5&gt;=DATE(YEAR($T56),MONTH($T56),1))),1,0),IF($U56&gt;0,IF(AND(4&gt;=$W56,MOD(4-$W56,$U56)=0),1,0),IF(EOMONTH(I$5,0)&lt;$T56,0,MAX(0,INT((EOMONTH(I$5,0)-$T56)/$V56)-IF(I$5&gt;$T56,-INT(-(I$5-$T56)/$V56),0)+1)))))</f>
        <v/>
      </c>
      <c r="J56" s="32">
        <f>IF($S56=0,0,IF($X56=1,IF(OR(AND(OR(MONTH(J$5)=Tasks!$X56,MONTH(J$5)=Tasks!$Y56),J$5&gt;=DATE(YEAR($T56),MONTH($T56),1))),1,0),IF($U56&gt;0,IF(AND(5&gt;=$W56,MOD(5-$W56,$U56)=0),1,0),IF(EOMONTH(J$5,0)&lt;$T56,0,MAX(0,INT((EOMONTH(J$5,0)-$T56)/$V56)-IF(J$5&gt;$T56,-INT(-(J$5-$T56)/$V56),0)+1)))))</f>
        <v/>
      </c>
      <c r="K56" s="32">
        <f>IF($S56=0,0,IF($X56=1,IF(OR(AND(OR(MONTH(K$5)=Tasks!$X56,MONTH(K$5)=Tasks!$Y56),K$5&gt;=DATE(YEAR($T56),MONTH($T56),1))),1,0),IF($U56&gt;0,IF(AND(6&gt;=$W56,MOD(6-$W56,$U56)=0),1,0),IF(EOMONTH(K$5,0)&lt;$T56,0,MAX(0,INT((EOMONTH(K$5,0)-$T56)/$V56)-IF(K$5&gt;$T56,-INT(-(K$5-$T56)/$V56),0)+1)))))</f>
        <v/>
      </c>
      <c r="L56" s="32">
        <f>IF($S56=0,0,IF($X56=1,IF(OR(AND(OR(MONTH(L$5)=Tasks!$X56,MONTH(L$5)=Tasks!$Y56),L$5&gt;=DATE(YEAR($T56),MONTH($T56),1))),1,0),IF($U56&gt;0,IF(AND(7&gt;=$W56,MOD(7-$W56,$U56)=0),1,0),IF(EOMONTH(L$5,0)&lt;$T56,0,MAX(0,INT((EOMONTH(L$5,0)-$T56)/$V56)-IF(L$5&gt;$T56,-INT(-(L$5-$T56)/$V56),0)+1)))))</f>
        <v/>
      </c>
      <c r="M56" s="32">
        <f>IF($S56=0,0,IF($X56=1,IF(OR(AND(OR(MONTH(M$5)=Tasks!$X56,MONTH(M$5)=Tasks!$Y56),M$5&gt;=DATE(YEAR($T56),MONTH($T56),1))),1,0),IF($U56&gt;0,IF(AND(8&gt;=$W56,MOD(8-$W56,$U56)=0),1,0),IF(EOMONTH(M$5,0)&lt;$T56,0,MAX(0,INT((EOMONTH(M$5,0)-$T56)/$V56)-IF(M$5&gt;$T56,-INT(-(M$5-$T56)/$V56),0)+1)))))</f>
        <v/>
      </c>
      <c r="N56" s="32">
        <f>IF($S56=0,0,IF($X56=1,IF(OR(AND(OR(MONTH(N$5)=Tasks!$X56,MONTH(N$5)=Tasks!$Y56),N$5&gt;=DATE(YEAR($T56),MONTH($T56),1))),1,0),IF($U56&gt;0,IF(AND(9&gt;=$W56,MOD(9-$W56,$U56)=0),1,0),IF(EOMONTH(N$5,0)&lt;$T56,0,MAX(0,INT((EOMONTH(N$5,0)-$T56)/$V56)-IF(N$5&gt;$T56,-INT(-(N$5-$T56)/$V56),0)+1)))))</f>
        <v/>
      </c>
      <c r="O56" s="32">
        <f>IF($S56=0,0,IF($X56=1,IF(OR(AND(OR(MONTH(O$5)=Tasks!$X56,MONTH(O$5)=Tasks!$Y56),O$5&gt;=DATE(YEAR($T56),MONTH($T56),1))),1,0),IF($U56&gt;0,IF(AND(10&gt;=$W56,MOD(10-$W56,$U56)=0),1,0),IF(EOMONTH(O$5,0)&lt;$T56,0,MAX(0,INT((EOMONTH(O$5,0)-$T56)/$V56)-IF(O$5&gt;$T56,-INT(-(O$5-$T56)/$V56),0)+1)))))</f>
        <v/>
      </c>
      <c r="P56" s="32">
        <f>IF($S56=0,0,IF($X56=1,IF(OR(AND(OR(MONTH(P$5)=Tasks!$X56,MONTH(P$5)=Tasks!$Y56),P$5&gt;=DATE(YEAR($T56),MONTH($T56),1))),1,0),IF($U56&gt;0,IF(AND(11&gt;=$W56,MOD(11-$W56,$U56)=0),1,0),IF(EOMONTH(P$5,0)&lt;$T56,0,MAX(0,INT((EOMONTH(P$5,0)-$T56)/$V56)-IF(P$5&gt;$T56,-INT(-(P$5-$T56)/$V56),0)+1)))))</f>
        <v/>
      </c>
      <c r="Q56" s="32">
        <f>SUM(E56:P56)</f>
        <v/>
      </c>
      <c r="R56" s="26">
        <f>Q56*D56</f>
        <v/>
      </c>
      <c r="S56" s="22">
        <f>IF(AND(Tasks!$A56&lt;&gt;"",Tasks!Z56=1,Tasks!L56&lt;&gt;"No"),1,0)</f>
        <v/>
      </c>
      <c r="T56" s="7">
        <f>IF(S56=0,"",IF(X56=1,Tasks!S56,MAX(Tasks!S56,AsOf)))</f>
        <v/>
      </c>
      <c r="U56" s="22">
        <f>IF(OR(S56=0,X56=1),0,IF(Tasks!F56="Months",Tasks!E56,IF(Tasks!F56="Years",12*Tasks!E56,0)))</f>
        <v/>
      </c>
      <c r="V56" s="22">
        <f>IF(OR(S56=0,X56=1),0,IF(Tasks!F56="Days",Tasks!E56,IF(Tasks!F56="Weeks",7*Tasks!E56,0)))</f>
        <v/>
      </c>
      <c r="W56" s="22">
        <f>IF(S56=0,"",(YEAR(T56)-YEAR(PlanStart))*12+MONTH(T56)-MONTH(PlanStart))</f>
        <v/>
      </c>
      <c r="X56" s="22">
        <f>IF(Tasks!D56="Seasonal",1,0)</f>
        <v/>
      </c>
    </row>
    <row r="57">
      <c r="A57" s="11">
        <f>IF(Tasks!$A57="","",Tasks!$A57)</f>
        <v/>
      </c>
      <c r="B57" s="11">
        <f>IF(Tasks!$A57="","",Tasks!B57&amp;"")</f>
        <v/>
      </c>
      <c r="C57" s="31">
        <f>IF(Tasks!$A57="","",IF(S57=0,Tasks!U57,Tasks!S57))</f>
        <v/>
      </c>
      <c r="D57" s="26">
        <f>IF(Tasks!$A57="",0,N(Tasks!R57))</f>
        <v/>
      </c>
      <c r="E57" s="32">
        <f>IF($S57=0,0,IF($X57=1,IF(OR(AND(OR(MONTH(E$5)=Tasks!$X57,MONTH(E$5)=Tasks!$Y57),E$5&gt;=DATE(YEAR($T57),MONTH($T57),1)),AND(0=0,T57&lt;PlanStart)),1,0),IF($U57&gt;0,IF(AND(0&gt;=$W57,MOD(0-$W57,$U57)=0),1,0),IF(EOMONTH(E$5,0)&lt;$T57,0,MAX(0,INT((EOMONTH(E$5,0)-$T57)/$V57)-IF(E$5&gt;$T57,-INT(-(E$5-$T57)/$V57),0)+1)))))</f>
        <v/>
      </c>
      <c r="F57" s="32">
        <f>IF($S57=0,0,IF($X57=1,IF(OR(AND(OR(MONTH(F$5)=Tasks!$X57,MONTH(F$5)=Tasks!$Y57),F$5&gt;=DATE(YEAR($T57),MONTH($T57),1))),1,0),IF($U57&gt;0,IF(AND(1&gt;=$W57,MOD(1-$W57,$U57)=0),1,0),IF(EOMONTH(F$5,0)&lt;$T57,0,MAX(0,INT((EOMONTH(F$5,0)-$T57)/$V57)-IF(F$5&gt;$T57,-INT(-(F$5-$T57)/$V57),0)+1)))))</f>
        <v/>
      </c>
      <c r="G57" s="32">
        <f>IF($S57=0,0,IF($X57=1,IF(OR(AND(OR(MONTH(G$5)=Tasks!$X57,MONTH(G$5)=Tasks!$Y57),G$5&gt;=DATE(YEAR($T57),MONTH($T57),1))),1,0),IF($U57&gt;0,IF(AND(2&gt;=$W57,MOD(2-$W57,$U57)=0),1,0),IF(EOMONTH(G$5,0)&lt;$T57,0,MAX(0,INT((EOMONTH(G$5,0)-$T57)/$V57)-IF(G$5&gt;$T57,-INT(-(G$5-$T57)/$V57),0)+1)))))</f>
        <v/>
      </c>
      <c r="H57" s="32">
        <f>IF($S57=0,0,IF($X57=1,IF(OR(AND(OR(MONTH(H$5)=Tasks!$X57,MONTH(H$5)=Tasks!$Y57),H$5&gt;=DATE(YEAR($T57),MONTH($T57),1))),1,0),IF($U57&gt;0,IF(AND(3&gt;=$W57,MOD(3-$W57,$U57)=0),1,0),IF(EOMONTH(H$5,0)&lt;$T57,0,MAX(0,INT((EOMONTH(H$5,0)-$T57)/$V57)-IF(H$5&gt;$T57,-INT(-(H$5-$T57)/$V57),0)+1)))))</f>
        <v/>
      </c>
      <c r="I57" s="32">
        <f>IF($S57=0,0,IF($X57=1,IF(OR(AND(OR(MONTH(I$5)=Tasks!$X57,MONTH(I$5)=Tasks!$Y57),I$5&gt;=DATE(YEAR($T57),MONTH($T57),1))),1,0),IF($U57&gt;0,IF(AND(4&gt;=$W57,MOD(4-$W57,$U57)=0),1,0),IF(EOMONTH(I$5,0)&lt;$T57,0,MAX(0,INT((EOMONTH(I$5,0)-$T57)/$V57)-IF(I$5&gt;$T57,-INT(-(I$5-$T57)/$V57),0)+1)))))</f>
        <v/>
      </c>
      <c r="J57" s="32">
        <f>IF($S57=0,0,IF($X57=1,IF(OR(AND(OR(MONTH(J$5)=Tasks!$X57,MONTH(J$5)=Tasks!$Y57),J$5&gt;=DATE(YEAR($T57),MONTH($T57),1))),1,0),IF($U57&gt;0,IF(AND(5&gt;=$W57,MOD(5-$W57,$U57)=0),1,0),IF(EOMONTH(J$5,0)&lt;$T57,0,MAX(0,INT((EOMONTH(J$5,0)-$T57)/$V57)-IF(J$5&gt;$T57,-INT(-(J$5-$T57)/$V57),0)+1)))))</f>
        <v/>
      </c>
      <c r="K57" s="32">
        <f>IF($S57=0,0,IF($X57=1,IF(OR(AND(OR(MONTH(K$5)=Tasks!$X57,MONTH(K$5)=Tasks!$Y57),K$5&gt;=DATE(YEAR($T57),MONTH($T57),1))),1,0),IF($U57&gt;0,IF(AND(6&gt;=$W57,MOD(6-$W57,$U57)=0),1,0),IF(EOMONTH(K$5,0)&lt;$T57,0,MAX(0,INT((EOMONTH(K$5,0)-$T57)/$V57)-IF(K$5&gt;$T57,-INT(-(K$5-$T57)/$V57),0)+1)))))</f>
        <v/>
      </c>
      <c r="L57" s="32">
        <f>IF($S57=0,0,IF($X57=1,IF(OR(AND(OR(MONTH(L$5)=Tasks!$X57,MONTH(L$5)=Tasks!$Y57),L$5&gt;=DATE(YEAR($T57),MONTH($T57),1))),1,0),IF($U57&gt;0,IF(AND(7&gt;=$W57,MOD(7-$W57,$U57)=0),1,0),IF(EOMONTH(L$5,0)&lt;$T57,0,MAX(0,INT((EOMONTH(L$5,0)-$T57)/$V57)-IF(L$5&gt;$T57,-INT(-(L$5-$T57)/$V57),0)+1)))))</f>
        <v/>
      </c>
      <c r="M57" s="32">
        <f>IF($S57=0,0,IF($X57=1,IF(OR(AND(OR(MONTH(M$5)=Tasks!$X57,MONTH(M$5)=Tasks!$Y57),M$5&gt;=DATE(YEAR($T57),MONTH($T57),1))),1,0),IF($U57&gt;0,IF(AND(8&gt;=$W57,MOD(8-$W57,$U57)=0),1,0),IF(EOMONTH(M$5,0)&lt;$T57,0,MAX(0,INT((EOMONTH(M$5,0)-$T57)/$V57)-IF(M$5&gt;$T57,-INT(-(M$5-$T57)/$V57),0)+1)))))</f>
        <v/>
      </c>
      <c r="N57" s="32">
        <f>IF($S57=0,0,IF($X57=1,IF(OR(AND(OR(MONTH(N$5)=Tasks!$X57,MONTH(N$5)=Tasks!$Y57),N$5&gt;=DATE(YEAR($T57),MONTH($T57),1))),1,0),IF($U57&gt;0,IF(AND(9&gt;=$W57,MOD(9-$W57,$U57)=0),1,0),IF(EOMONTH(N$5,0)&lt;$T57,0,MAX(0,INT((EOMONTH(N$5,0)-$T57)/$V57)-IF(N$5&gt;$T57,-INT(-(N$5-$T57)/$V57),0)+1)))))</f>
        <v/>
      </c>
      <c r="O57" s="32">
        <f>IF($S57=0,0,IF($X57=1,IF(OR(AND(OR(MONTH(O$5)=Tasks!$X57,MONTH(O$5)=Tasks!$Y57),O$5&gt;=DATE(YEAR($T57),MONTH($T57),1))),1,0),IF($U57&gt;0,IF(AND(10&gt;=$W57,MOD(10-$W57,$U57)=0),1,0),IF(EOMONTH(O$5,0)&lt;$T57,0,MAX(0,INT((EOMONTH(O$5,0)-$T57)/$V57)-IF(O$5&gt;$T57,-INT(-(O$5-$T57)/$V57),0)+1)))))</f>
        <v/>
      </c>
      <c r="P57" s="32">
        <f>IF($S57=0,0,IF($X57=1,IF(OR(AND(OR(MONTH(P$5)=Tasks!$X57,MONTH(P$5)=Tasks!$Y57),P$5&gt;=DATE(YEAR($T57),MONTH($T57),1))),1,0),IF($U57&gt;0,IF(AND(11&gt;=$W57,MOD(11-$W57,$U57)=0),1,0),IF(EOMONTH(P$5,0)&lt;$T57,0,MAX(0,INT((EOMONTH(P$5,0)-$T57)/$V57)-IF(P$5&gt;$T57,-INT(-(P$5-$T57)/$V57),0)+1)))))</f>
        <v/>
      </c>
      <c r="Q57" s="32">
        <f>SUM(E57:P57)</f>
        <v/>
      </c>
      <c r="R57" s="26">
        <f>Q57*D57</f>
        <v/>
      </c>
      <c r="S57" s="22">
        <f>IF(AND(Tasks!$A57&lt;&gt;"",Tasks!Z57=1,Tasks!L57&lt;&gt;"No"),1,0)</f>
        <v/>
      </c>
      <c r="T57" s="7">
        <f>IF(S57=0,"",IF(X57=1,Tasks!S57,MAX(Tasks!S57,AsOf)))</f>
        <v/>
      </c>
      <c r="U57" s="22">
        <f>IF(OR(S57=0,X57=1),0,IF(Tasks!F57="Months",Tasks!E57,IF(Tasks!F57="Years",12*Tasks!E57,0)))</f>
        <v/>
      </c>
      <c r="V57" s="22">
        <f>IF(OR(S57=0,X57=1),0,IF(Tasks!F57="Days",Tasks!E57,IF(Tasks!F57="Weeks",7*Tasks!E57,0)))</f>
        <v/>
      </c>
      <c r="W57" s="22">
        <f>IF(S57=0,"",(YEAR(T57)-YEAR(PlanStart))*12+MONTH(T57)-MONTH(PlanStart))</f>
        <v/>
      </c>
      <c r="X57" s="22">
        <f>IF(Tasks!D57="Seasonal",1,0)</f>
        <v/>
      </c>
    </row>
    <row r="58">
      <c r="A58" s="11">
        <f>IF(Tasks!$A58="","",Tasks!$A58)</f>
        <v/>
      </c>
      <c r="B58" s="11">
        <f>IF(Tasks!$A58="","",Tasks!B58&amp;"")</f>
        <v/>
      </c>
      <c r="C58" s="31">
        <f>IF(Tasks!$A58="","",IF(S58=0,Tasks!U58,Tasks!S58))</f>
        <v/>
      </c>
      <c r="D58" s="26">
        <f>IF(Tasks!$A58="",0,N(Tasks!R58))</f>
        <v/>
      </c>
      <c r="E58" s="32">
        <f>IF($S58=0,0,IF($X58=1,IF(OR(AND(OR(MONTH(E$5)=Tasks!$X58,MONTH(E$5)=Tasks!$Y58),E$5&gt;=DATE(YEAR($T58),MONTH($T58),1)),AND(0=0,T58&lt;PlanStart)),1,0),IF($U58&gt;0,IF(AND(0&gt;=$W58,MOD(0-$W58,$U58)=0),1,0),IF(EOMONTH(E$5,0)&lt;$T58,0,MAX(0,INT((EOMONTH(E$5,0)-$T58)/$V58)-IF(E$5&gt;$T58,-INT(-(E$5-$T58)/$V58),0)+1)))))</f>
        <v/>
      </c>
      <c r="F58" s="32">
        <f>IF($S58=0,0,IF($X58=1,IF(OR(AND(OR(MONTH(F$5)=Tasks!$X58,MONTH(F$5)=Tasks!$Y58),F$5&gt;=DATE(YEAR($T58),MONTH($T58),1))),1,0),IF($U58&gt;0,IF(AND(1&gt;=$W58,MOD(1-$W58,$U58)=0),1,0),IF(EOMONTH(F$5,0)&lt;$T58,0,MAX(0,INT((EOMONTH(F$5,0)-$T58)/$V58)-IF(F$5&gt;$T58,-INT(-(F$5-$T58)/$V58),0)+1)))))</f>
        <v/>
      </c>
      <c r="G58" s="32">
        <f>IF($S58=0,0,IF($X58=1,IF(OR(AND(OR(MONTH(G$5)=Tasks!$X58,MONTH(G$5)=Tasks!$Y58),G$5&gt;=DATE(YEAR($T58),MONTH($T58),1))),1,0),IF($U58&gt;0,IF(AND(2&gt;=$W58,MOD(2-$W58,$U58)=0),1,0),IF(EOMONTH(G$5,0)&lt;$T58,0,MAX(0,INT((EOMONTH(G$5,0)-$T58)/$V58)-IF(G$5&gt;$T58,-INT(-(G$5-$T58)/$V58),0)+1)))))</f>
        <v/>
      </c>
      <c r="H58" s="32">
        <f>IF($S58=0,0,IF($X58=1,IF(OR(AND(OR(MONTH(H$5)=Tasks!$X58,MONTH(H$5)=Tasks!$Y58),H$5&gt;=DATE(YEAR($T58),MONTH($T58),1))),1,0),IF($U58&gt;0,IF(AND(3&gt;=$W58,MOD(3-$W58,$U58)=0),1,0),IF(EOMONTH(H$5,0)&lt;$T58,0,MAX(0,INT((EOMONTH(H$5,0)-$T58)/$V58)-IF(H$5&gt;$T58,-INT(-(H$5-$T58)/$V58),0)+1)))))</f>
        <v/>
      </c>
      <c r="I58" s="32">
        <f>IF($S58=0,0,IF($X58=1,IF(OR(AND(OR(MONTH(I$5)=Tasks!$X58,MONTH(I$5)=Tasks!$Y58),I$5&gt;=DATE(YEAR($T58),MONTH($T58),1))),1,0),IF($U58&gt;0,IF(AND(4&gt;=$W58,MOD(4-$W58,$U58)=0),1,0),IF(EOMONTH(I$5,0)&lt;$T58,0,MAX(0,INT((EOMONTH(I$5,0)-$T58)/$V58)-IF(I$5&gt;$T58,-INT(-(I$5-$T58)/$V58),0)+1)))))</f>
        <v/>
      </c>
      <c r="J58" s="32">
        <f>IF($S58=0,0,IF($X58=1,IF(OR(AND(OR(MONTH(J$5)=Tasks!$X58,MONTH(J$5)=Tasks!$Y58),J$5&gt;=DATE(YEAR($T58),MONTH($T58),1))),1,0),IF($U58&gt;0,IF(AND(5&gt;=$W58,MOD(5-$W58,$U58)=0),1,0),IF(EOMONTH(J$5,0)&lt;$T58,0,MAX(0,INT((EOMONTH(J$5,0)-$T58)/$V58)-IF(J$5&gt;$T58,-INT(-(J$5-$T58)/$V58),0)+1)))))</f>
        <v/>
      </c>
      <c r="K58" s="32">
        <f>IF($S58=0,0,IF($X58=1,IF(OR(AND(OR(MONTH(K$5)=Tasks!$X58,MONTH(K$5)=Tasks!$Y58),K$5&gt;=DATE(YEAR($T58),MONTH($T58),1))),1,0),IF($U58&gt;0,IF(AND(6&gt;=$W58,MOD(6-$W58,$U58)=0),1,0),IF(EOMONTH(K$5,0)&lt;$T58,0,MAX(0,INT((EOMONTH(K$5,0)-$T58)/$V58)-IF(K$5&gt;$T58,-INT(-(K$5-$T58)/$V58),0)+1)))))</f>
        <v/>
      </c>
      <c r="L58" s="32">
        <f>IF($S58=0,0,IF($X58=1,IF(OR(AND(OR(MONTH(L$5)=Tasks!$X58,MONTH(L$5)=Tasks!$Y58),L$5&gt;=DATE(YEAR($T58),MONTH($T58),1))),1,0),IF($U58&gt;0,IF(AND(7&gt;=$W58,MOD(7-$W58,$U58)=0),1,0),IF(EOMONTH(L$5,0)&lt;$T58,0,MAX(0,INT((EOMONTH(L$5,0)-$T58)/$V58)-IF(L$5&gt;$T58,-INT(-(L$5-$T58)/$V58),0)+1)))))</f>
        <v/>
      </c>
      <c r="M58" s="32">
        <f>IF($S58=0,0,IF($X58=1,IF(OR(AND(OR(MONTH(M$5)=Tasks!$X58,MONTH(M$5)=Tasks!$Y58),M$5&gt;=DATE(YEAR($T58),MONTH($T58),1))),1,0),IF($U58&gt;0,IF(AND(8&gt;=$W58,MOD(8-$W58,$U58)=0),1,0),IF(EOMONTH(M$5,0)&lt;$T58,0,MAX(0,INT((EOMONTH(M$5,0)-$T58)/$V58)-IF(M$5&gt;$T58,-INT(-(M$5-$T58)/$V58),0)+1)))))</f>
        <v/>
      </c>
      <c r="N58" s="32">
        <f>IF($S58=0,0,IF($X58=1,IF(OR(AND(OR(MONTH(N$5)=Tasks!$X58,MONTH(N$5)=Tasks!$Y58),N$5&gt;=DATE(YEAR($T58),MONTH($T58),1))),1,0),IF($U58&gt;0,IF(AND(9&gt;=$W58,MOD(9-$W58,$U58)=0),1,0),IF(EOMONTH(N$5,0)&lt;$T58,0,MAX(0,INT((EOMONTH(N$5,0)-$T58)/$V58)-IF(N$5&gt;$T58,-INT(-(N$5-$T58)/$V58),0)+1)))))</f>
        <v/>
      </c>
      <c r="O58" s="32">
        <f>IF($S58=0,0,IF($X58=1,IF(OR(AND(OR(MONTH(O$5)=Tasks!$X58,MONTH(O$5)=Tasks!$Y58),O$5&gt;=DATE(YEAR($T58),MONTH($T58),1))),1,0),IF($U58&gt;0,IF(AND(10&gt;=$W58,MOD(10-$W58,$U58)=0),1,0),IF(EOMONTH(O$5,0)&lt;$T58,0,MAX(0,INT((EOMONTH(O$5,0)-$T58)/$V58)-IF(O$5&gt;$T58,-INT(-(O$5-$T58)/$V58),0)+1)))))</f>
        <v/>
      </c>
      <c r="P58" s="32">
        <f>IF($S58=0,0,IF($X58=1,IF(OR(AND(OR(MONTH(P$5)=Tasks!$X58,MONTH(P$5)=Tasks!$Y58),P$5&gt;=DATE(YEAR($T58),MONTH($T58),1))),1,0),IF($U58&gt;0,IF(AND(11&gt;=$W58,MOD(11-$W58,$U58)=0),1,0),IF(EOMONTH(P$5,0)&lt;$T58,0,MAX(0,INT((EOMONTH(P$5,0)-$T58)/$V58)-IF(P$5&gt;$T58,-INT(-(P$5-$T58)/$V58),0)+1)))))</f>
        <v/>
      </c>
      <c r="Q58" s="32">
        <f>SUM(E58:P58)</f>
        <v/>
      </c>
      <c r="R58" s="26">
        <f>Q58*D58</f>
        <v/>
      </c>
      <c r="S58" s="22">
        <f>IF(AND(Tasks!$A58&lt;&gt;"",Tasks!Z58=1,Tasks!L58&lt;&gt;"No"),1,0)</f>
        <v/>
      </c>
      <c r="T58" s="7">
        <f>IF(S58=0,"",IF(X58=1,Tasks!S58,MAX(Tasks!S58,AsOf)))</f>
        <v/>
      </c>
      <c r="U58" s="22">
        <f>IF(OR(S58=0,X58=1),0,IF(Tasks!F58="Months",Tasks!E58,IF(Tasks!F58="Years",12*Tasks!E58,0)))</f>
        <v/>
      </c>
      <c r="V58" s="22">
        <f>IF(OR(S58=0,X58=1),0,IF(Tasks!F58="Days",Tasks!E58,IF(Tasks!F58="Weeks",7*Tasks!E58,0)))</f>
        <v/>
      </c>
      <c r="W58" s="22">
        <f>IF(S58=0,"",(YEAR(T58)-YEAR(PlanStart))*12+MONTH(T58)-MONTH(PlanStart))</f>
        <v/>
      </c>
      <c r="X58" s="22">
        <f>IF(Tasks!D58="Seasonal",1,0)</f>
        <v/>
      </c>
    </row>
    <row r="59">
      <c r="A59" s="11">
        <f>IF(Tasks!$A59="","",Tasks!$A59)</f>
        <v/>
      </c>
      <c r="B59" s="11">
        <f>IF(Tasks!$A59="","",Tasks!B59&amp;"")</f>
        <v/>
      </c>
      <c r="C59" s="31">
        <f>IF(Tasks!$A59="","",IF(S59=0,Tasks!U59,Tasks!S59))</f>
        <v/>
      </c>
      <c r="D59" s="26">
        <f>IF(Tasks!$A59="",0,N(Tasks!R59))</f>
        <v/>
      </c>
      <c r="E59" s="32">
        <f>IF($S59=0,0,IF($X59=1,IF(OR(AND(OR(MONTH(E$5)=Tasks!$X59,MONTH(E$5)=Tasks!$Y59),E$5&gt;=DATE(YEAR($T59),MONTH($T59),1)),AND(0=0,T59&lt;PlanStart)),1,0),IF($U59&gt;0,IF(AND(0&gt;=$W59,MOD(0-$W59,$U59)=0),1,0),IF(EOMONTH(E$5,0)&lt;$T59,0,MAX(0,INT((EOMONTH(E$5,0)-$T59)/$V59)-IF(E$5&gt;$T59,-INT(-(E$5-$T59)/$V59),0)+1)))))</f>
        <v/>
      </c>
      <c r="F59" s="32">
        <f>IF($S59=0,0,IF($X59=1,IF(OR(AND(OR(MONTH(F$5)=Tasks!$X59,MONTH(F$5)=Tasks!$Y59),F$5&gt;=DATE(YEAR($T59),MONTH($T59),1))),1,0),IF($U59&gt;0,IF(AND(1&gt;=$W59,MOD(1-$W59,$U59)=0),1,0),IF(EOMONTH(F$5,0)&lt;$T59,0,MAX(0,INT((EOMONTH(F$5,0)-$T59)/$V59)-IF(F$5&gt;$T59,-INT(-(F$5-$T59)/$V59),0)+1)))))</f>
        <v/>
      </c>
      <c r="G59" s="32">
        <f>IF($S59=0,0,IF($X59=1,IF(OR(AND(OR(MONTH(G$5)=Tasks!$X59,MONTH(G$5)=Tasks!$Y59),G$5&gt;=DATE(YEAR($T59),MONTH($T59),1))),1,0),IF($U59&gt;0,IF(AND(2&gt;=$W59,MOD(2-$W59,$U59)=0),1,0),IF(EOMONTH(G$5,0)&lt;$T59,0,MAX(0,INT((EOMONTH(G$5,0)-$T59)/$V59)-IF(G$5&gt;$T59,-INT(-(G$5-$T59)/$V59),0)+1)))))</f>
        <v/>
      </c>
      <c r="H59" s="32">
        <f>IF($S59=0,0,IF($X59=1,IF(OR(AND(OR(MONTH(H$5)=Tasks!$X59,MONTH(H$5)=Tasks!$Y59),H$5&gt;=DATE(YEAR($T59),MONTH($T59),1))),1,0),IF($U59&gt;0,IF(AND(3&gt;=$W59,MOD(3-$W59,$U59)=0),1,0),IF(EOMONTH(H$5,0)&lt;$T59,0,MAX(0,INT((EOMONTH(H$5,0)-$T59)/$V59)-IF(H$5&gt;$T59,-INT(-(H$5-$T59)/$V59),0)+1)))))</f>
        <v/>
      </c>
      <c r="I59" s="32">
        <f>IF($S59=0,0,IF($X59=1,IF(OR(AND(OR(MONTH(I$5)=Tasks!$X59,MONTH(I$5)=Tasks!$Y59),I$5&gt;=DATE(YEAR($T59),MONTH($T59),1))),1,0),IF($U59&gt;0,IF(AND(4&gt;=$W59,MOD(4-$W59,$U59)=0),1,0),IF(EOMONTH(I$5,0)&lt;$T59,0,MAX(0,INT((EOMONTH(I$5,0)-$T59)/$V59)-IF(I$5&gt;$T59,-INT(-(I$5-$T59)/$V59),0)+1)))))</f>
        <v/>
      </c>
      <c r="J59" s="32">
        <f>IF($S59=0,0,IF($X59=1,IF(OR(AND(OR(MONTH(J$5)=Tasks!$X59,MONTH(J$5)=Tasks!$Y59),J$5&gt;=DATE(YEAR($T59),MONTH($T59),1))),1,0),IF($U59&gt;0,IF(AND(5&gt;=$W59,MOD(5-$W59,$U59)=0),1,0),IF(EOMONTH(J$5,0)&lt;$T59,0,MAX(0,INT((EOMONTH(J$5,0)-$T59)/$V59)-IF(J$5&gt;$T59,-INT(-(J$5-$T59)/$V59),0)+1)))))</f>
        <v/>
      </c>
      <c r="K59" s="32">
        <f>IF($S59=0,0,IF($X59=1,IF(OR(AND(OR(MONTH(K$5)=Tasks!$X59,MONTH(K$5)=Tasks!$Y59),K$5&gt;=DATE(YEAR($T59),MONTH($T59),1))),1,0),IF($U59&gt;0,IF(AND(6&gt;=$W59,MOD(6-$W59,$U59)=0),1,0),IF(EOMONTH(K$5,0)&lt;$T59,0,MAX(0,INT((EOMONTH(K$5,0)-$T59)/$V59)-IF(K$5&gt;$T59,-INT(-(K$5-$T59)/$V59),0)+1)))))</f>
        <v/>
      </c>
      <c r="L59" s="32">
        <f>IF($S59=0,0,IF($X59=1,IF(OR(AND(OR(MONTH(L$5)=Tasks!$X59,MONTH(L$5)=Tasks!$Y59),L$5&gt;=DATE(YEAR($T59),MONTH($T59),1))),1,0),IF($U59&gt;0,IF(AND(7&gt;=$W59,MOD(7-$W59,$U59)=0),1,0),IF(EOMONTH(L$5,0)&lt;$T59,0,MAX(0,INT((EOMONTH(L$5,0)-$T59)/$V59)-IF(L$5&gt;$T59,-INT(-(L$5-$T59)/$V59),0)+1)))))</f>
        <v/>
      </c>
      <c r="M59" s="32">
        <f>IF($S59=0,0,IF($X59=1,IF(OR(AND(OR(MONTH(M$5)=Tasks!$X59,MONTH(M$5)=Tasks!$Y59),M$5&gt;=DATE(YEAR($T59),MONTH($T59),1))),1,0),IF($U59&gt;0,IF(AND(8&gt;=$W59,MOD(8-$W59,$U59)=0),1,0),IF(EOMONTH(M$5,0)&lt;$T59,0,MAX(0,INT((EOMONTH(M$5,0)-$T59)/$V59)-IF(M$5&gt;$T59,-INT(-(M$5-$T59)/$V59),0)+1)))))</f>
        <v/>
      </c>
      <c r="N59" s="32">
        <f>IF($S59=0,0,IF($X59=1,IF(OR(AND(OR(MONTH(N$5)=Tasks!$X59,MONTH(N$5)=Tasks!$Y59),N$5&gt;=DATE(YEAR($T59),MONTH($T59),1))),1,0),IF($U59&gt;0,IF(AND(9&gt;=$W59,MOD(9-$W59,$U59)=0),1,0),IF(EOMONTH(N$5,0)&lt;$T59,0,MAX(0,INT((EOMONTH(N$5,0)-$T59)/$V59)-IF(N$5&gt;$T59,-INT(-(N$5-$T59)/$V59),0)+1)))))</f>
        <v/>
      </c>
      <c r="O59" s="32">
        <f>IF($S59=0,0,IF($X59=1,IF(OR(AND(OR(MONTH(O$5)=Tasks!$X59,MONTH(O$5)=Tasks!$Y59),O$5&gt;=DATE(YEAR($T59),MONTH($T59),1))),1,0),IF($U59&gt;0,IF(AND(10&gt;=$W59,MOD(10-$W59,$U59)=0),1,0),IF(EOMONTH(O$5,0)&lt;$T59,0,MAX(0,INT((EOMONTH(O$5,0)-$T59)/$V59)-IF(O$5&gt;$T59,-INT(-(O$5-$T59)/$V59),0)+1)))))</f>
        <v/>
      </c>
      <c r="P59" s="32">
        <f>IF($S59=0,0,IF($X59=1,IF(OR(AND(OR(MONTH(P$5)=Tasks!$X59,MONTH(P$5)=Tasks!$Y59),P$5&gt;=DATE(YEAR($T59),MONTH($T59),1))),1,0),IF($U59&gt;0,IF(AND(11&gt;=$W59,MOD(11-$W59,$U59)=0),1,0),IF(EOMONTH(P$5,0)&lt;$T59,0,MAX(0,INT((EOMONTH(P$5,0)-$T59)/$V59)-IF(P$5&gt;$T59,-INT(-(P$5-$T59)/$V59),0)+1)))))</f>
        <v/>
      </c>
      <c r="Q59" s="32">
        <f>SUM(E59:P59)</f>
        <v/>
      </c>
      <c r="R59" s="26">
        <f>Q59*D59</f>
        <v/>
      </c>
      <c r="S59" s="22">
        <f>IF(AND(Tasks!$A59&lt;&gt;"",Tasks!Z59=1,Tasks!L59&lt;&gt;"No"),1,0)</f>
        <v/>
      </c>
      <c r="T59" s="7">
        <f>IF(S59=0,"",IF(X59=1,Tasks!S59,MAX(Tasks!S59,AsOf)))</f>
        <v/>
      </c>
      <c r="U59" s="22">
        <f>IF(OR(S59=0,X59=1),0,IF(Tasks!F59="Months",Tasks!E59,IF(Tasks!F59="Years",12*Tasks!E59,0)))</f>
        <v/>
      </c>
      <c r="V59" s="22">
        <f>IF(OR(S59=0,X59=1),0,IF(Tasks!F59="Days",Tasks!E59,IF(Tasks!F59="Weeks",7*Tasks!E59,0)))</f>
        <v/>
      </c>
      <c r="W59" s="22">
        <f>IF(S59=0,"",(YEAR(T59)-YEAR(PlanStart))*12+MONTH(T59)-MONTH(PlanStart))</f>
        <v/>
      </c>
      <c r="X59" s="22">
        <f>IF(Tasks!D59="Seasonal",1,0)</f>
        <v/>
      </c>
    </row>
    <row r="60">
      <c r="A60" s="11">
        <f>IF(Tasks!$A60="","",Tasks!$A60)</f>
        <v/>
      </c>
      <c r="B60" s="11">
        <f>IF(Tasks!$A60="","",Tasks!B60&amp;"")</f>
        <v/>
      </c>
      <c r="C60" s="31">
        <f>IF(Tasks!$A60="","",IF(S60=0,Tasks!U60,Tasks!S60))</f>
        <v/>
      </c>
      <c r="D60" s="26">
        <f>IF(Tasks!$A60="",0,N(Tasks!R60))</f>
        <v/>
      </c>
      <c r="E60" s="32">
        <f>IF($S60=0,0,IF($X60=1,IF(OR(AND(OR(MONTH(E$5)=Tasks!$X60,MONTH(E$5)=Tasks!$Y60),E$5&gt;=DATE(YEAR($T60),MONTH($T60),1)),AND(0=0,T60&lt;PlanStart)),1,0),IF($U60&gt;0,IF(AND(0&gt;=$W60,MOD(0-$W60,$U60)=0),1,0),IF(EOMONTH(E$5,0)&lt;$T60,0,MAX(0,INT((EOMONTH(E$5,0)-$T60)/$V60)-IF(E$5&gt;$T60,-INT(-(E$5-$T60)/$V60),0)+1)))))</f>
        <v/>
      </c>
      <c r="F60" s="32">
        <f>IF($S60=0,0,IF($X60=1,IF(OR(AND(OR(MONTH(F$5)=Tasks!$X60,MONTH(F$5)=Tasks!$Y60),F$5&gt;=DATE(YEAR($T60),MONTH($T60),1))),1,0),IF($U60&gt;0,IF(AND(1&gt;=$W60,MOD(1-$W60,$U60)=0),1,0),IF(EOMONTH(F$5,0)&lt;$T60,0,MAX(0,INT((EOMONTH(F$5,0)-$T60)/$V60)-IF(F$5&gt;$T60,-INT(-(F$5-$T60)/$V60),0)+1)))))</f>
        <v/>
      </c>
      <c r="G60" s="32">
        <f>IF($S60=0,0,IF($X60=1,IF(OR(AND(OR(MONTH(G$5)=Tasks!$X60,MONTH(G$5)=Tasks!$Y60),G$5&gt;=DATE(YEAR($T60),MONTH($T60),1))),1,0),IF($U60&gt;0,IF(AND(2&gt;=$W60,MOD(2-$W60,$U60)=0),1,0),IF(EOMONTH(G$5,0)&lt;$T60,0,MAX(0,INT((EOMONTH(G$5,0)-$T60)/$V60)-IF(G$5&gt;$T60,-INT(-(G$5-$T60)/$V60),0)+1)))))</f>
        <v/>
      </c>
      <c r="H60" s="32">
        <f>IF($S60=0,0,IF($X60=1,IF(OR(AND(OR(MONTH(H$5)=Tasks!$X60,MONTH(H$5)=Tasks!$Y60),H$5&gt;=DATE(YEAR($T60),MONTH($T60),1))),1,0),IF($U60&gt;0,IF(AND(3&gt;=$W60,MOD(3-$W60,$U60)=0),1,0),IF(EOMONTH(H$5,0)&lt;$T60,0,MAX(0,INT((EOMONTH(H$5,0)-$T60)/$V60)-IF(H$5&gt;$T60,-INT(-(H$5-$T60)/$V60),0)+1)))))</f>
        <v/>
      </c>
      <c r="I60" s="32">
        <f>IF($S60=0,0,IF($X60=1,IF(OR(AND(OR(MONTH(I$5)=Tasks!$X60,MONTH(I$5)=Tasks!$Y60),I$5&gt;=DATE(YEAR($T60),MONTH($T60),1))),1,0),IF($U60&gt;0,IF(AND(4&gt;=$W60,MOD(4-$W60,$U60)=0),1,0),IF(EOMONTH(I$5,0)&lt;$T60,0,MAX(0,INT((EOMONTH(I$5,0)-$T60)/$V60)-IF(I$5&gt;$T60,-INT(-(I$5-$T60)/$V60),0)+1)))))</f>
        <v/>
      </c>
      <c r="J60" s="32">
        <f>IF($S60=0,0,IF($X60=1,IF(OR(AND(OR(MONTH(J$5)=Tasks!$X60,MONTH(J$5)=Tasks!$Y60),J$5&gt;=DATE(YEAR($T60),MONTH($T60),1))),1,0),IF($U60&gt;0,IF(AND(5&gt;=$W60,MOD(5-$W60,$U60)=0),1,0),IF(EOMONTH(J$5,0)&lt;$T60,0,MAX(0,INT((EOMONTH(J$5,0)-$T60)/$V60)-IF(J$5&gt;$T60,-INT(-(J$5-$T60)/$V60),0)+1)))))</f>
        <v/>
      </c>
      <c r="K60" s="32">
        <f>IF($S60=0,0,IF($X60=1,IF(OR(AND(OR(MONTH(K$5)=Tasks!$X60,MONTH(K$5)=Tasks!$Y60),K$5&gt;=DATE(YEAR($T60),MONTH($T60),1))),1,0),IF($U60&gt;0,IF(AND(6&gt;=$W60,MOD(6-$W60,$U60)=0),1,0),IF(EOMONTH(K$5,0)&lt;$T60,0,MAX(0,INT((EOMONTH(K$5,0)-$T60)/$V60)-IF(K$5&gt;$T60,-INT(-(K$5-$T60)/$V60),0)+1)))))</f>
        <v/>
      </c>
      <c r="L60" s="32">
        <f>IF($S60=0,0,IF($X60=1,IF(OR(AND(OR(MONTH(L$5)=Tasks!$X60,MONTH(L$5)=Tasks!$Y60),L$5&gt;=DATE(YEAR($T60),MONTH($T60),1))),1,0),IF($U60&gt;0,IF(AND(7&gt;=$W60,MOD(7-$W60,$U60)=0),1,0),IF(EOMONTH(L$5,0)&lt;$T60,0,MAX(0,INT((EOMONTH(L$5,0)-$T60)/$V60)-IF(L$5&gt;$T60,-INT(-(L$5-$T60)/$V60),0)+1)))))</f>
        <v/>
      </c>
      <c r="M60" s="32">
        <f>IF($S60=0,0,IF($X60=1,IF(OR(AND(OR(MONTH(M$5)=Tasks!$X60,MONTH(M$5)=Tasks!$Y60),M$5&gt;=DATE(YEAR($T60),MONTH($T60),1))),1,0),IF($U60&gt;0,IF(AND(8&gt;=$W60,MOD(8-$W60,$U60)=0),1,0),IF(EOMONTH(M$5,0)&lt;$T60,0,MAX(0,INT((EOMONTH(M$5,0)-$T60)/$V60)-IF(M$5&gt;$T60,-INT(-(M$5-$T60)/$V60),0)+1)))))</f>
        <v/>
      </c>
      <c r="N60" s="32">
        <f>IF($S60=0,0,IF($X60=1,IF(OR(AND(OR(MONTH(N$5)=Tasks!$X60,MONTH(N$5)=Tasks!$Y60),N$5&gt;=DATE(YEAR($T60),MONTH($T60),1))),1,0),IF($U60&gt;0,IF(AND(9&gt;=$W60,MOD(9-$W60,$U60)=0),1,0),IF(EOMONTH(N$5,0)&lt;$T60,0,MAX(0,INT((EOMONTH(N$5,0)-$T60)/$V60)-IF(N$5&gt;$T60,-INT(-(N$5-$T60)/$V60),0)+1)))))</f>
        <v/>
      </c>
      <c r="O60" s="32">
        <f>IF($S60=0,0,IF($X60=1,IF(OR(AND(OR(MONTH(O$5)=Tasks!$X60,MONTH(O$5)=Tasks!$Y60),O$5&gt;=DATE(YEAR($T60),MONTH($T60),1))),1,0),IF($U60&gt;0,IF(AND(10&gt;=$W60,MOD(10-$W60,$U60)=0),1,0),IF(EOMONTH(O$5,0)&lt;$T60,0,MAX(0,INT((EOMONTH(O$5,0)-$T60)/$V60)-IF(O$5&gt;$T60,-INT(-(O$5-$T60)/$V60),0)+1)))))</f>
        <v/>
      </c>
      <c r="P60" s="32">
        <f>IF($S60=0,0,IF($X60=1,IF(OR(AND(OR(MONTH(P$5)=Tasks!$X60,MONTH(P$5)=Tasks!$Y60),P$5&gt;=DATE(YEAR($T60),MONTH($T60),1))),1,0),IF($U60&gt;0,IF(AND(11&gt;=$W60,MOD(11-$W60,$U60)=0),1,0),IF(EOMONTH(P$5,0)&lt;$T60,0,MAX(0,INT((EOMONTH(P$5,0)-$T60)/$V60)-IF(P$5&gt;$T60,-INT(-(P$5-$T60)/$V60),0)+1)))))</f>
        <v/>
      </c>
      <c r="Q60" s="32">
        <f>SUM(E60:P60)</f>
        <v/>
      </c>
      <c r="R60" s="26">
        <f>Q60*D60</f>
        <v/>
      </c>
      <c r="S60" s="22">
        <f>IF(AND(Tasks!$A60&lt;&gt;"",Tasks!Z60=1,Tasks!L60&lt;&gt;"No"),1,0)</f>
        <v/>
      </c>
      <c r="T60" s="7">
        <f>IF(S60=0,"",IF(X60=1,Tasks!S60,MAX(Tasks!S60,AsOf)))</f>
        <v/>
      </c>
      <c r="U60" s="22">
        <f>IF(OR(S60=0,X60=1),0,IF(Tasks!F60="Months",Tasks!E60,IF(Tasks!F60="Years",12*Tasks!E60,0)))</f>
        <v/>
      </c>
      <c r="V60" s="22">
        <f>IF(OR(S60=0,X60=1),0,IF(Tasks!F60="Days",Tasks!E60,IF(Tasks!F60="Weeks",7*Tasks!E60,0)))</f>
        <v/>
      </c>
      <c r="W60" s="22">
        <f>IF(S60=0,"",(YEAR(T60)-YEAR(PlanStart))*12+MONTH(T60)-MONTH(PlanStart))</f>
        <v/>
      </c>
      <c r="X60" s="22">
        <f>IF(Tasks!D60="Seasonal",1,0)</f>
        <v/>
      </c>
    </row>
    <row r="61">
      <c r="A61" s="11">
        <f>IF(Tasks!$A61="","",Tasks!$A61)</f>
        <v/>
      </c>
      <c r="B61" s="11">
        <f>IF(Tasks!$A61="","",Tasks!B61&amp;"")</f>
        <v/>
      </c>
      <c r="C61" s="31">
        <f>IF(Tasks!$A61="","",IF(S61=0,Tasks!U61,Tasks!S61))</f>
        <v/>
      </c>
      <c r="D61" s="26">
        <f>IF(Tasks!$A61="",0,N(Tasks!R61))</f>
        <v/>
      </c>
      <c r="E61" s="32">
        <f>IF($S61=0,0,IF($X61=1,IF(OR(AND(OR(MONTH(E$5)=Tasks!$X61,MONTH(E$5)=Tasks!$Y61),E$5&gt;=DATE(YEAR($T61),MONTH($T61),1)),AND(0=0,T61&lt;PlanStart)),1,0),IF($U61&gt;0,IF(AND(0&gt;=$W61,MOD(0-$W61,$U61)=0),1,0),IF(EOMONTH(E$5,0)&lt;$T61,0,MAX(0,INT((EOMONTH(E$5,0)-$T61)/$V61)-IF(E$5&gt;$T61,-INT(-(E$5-$T61)/$V61),0)+1)))))</f>
        <v/>
      </c>
      <c r="F61" s="32">
        <f>IF($S61=0,0,IF($X61=1,IF(OR(AND(OR(MONTH(F$5)=Tasks!$X61,MONTH(F$5)=Tasks!$Y61),F$5&gt;=DATE(YEAR($T61),MONTH($T61),1))),1,0),IF($U61&gt;0,IF(AND(1&gt;=$W61,MOD(1-$W61,$U61)=0),1,0),IF(EOMONTH(F$5,0)&lt;$T61,0,MAX(0,INT((EOMONTH(F$5,0)-$T61)/$V61)-IF(F$5&gt;$T61,-INT(-(F$5-$T61)/$V61),0)+1)))))</f>
        <v/>
      </c>
      <c r="G61" s="32">
        <f>IF($S61=0,0,IF($X61=1,IF(OR(AND(OR(MONTH(G$5)=Tasks!$X61,MONTH(G$5)=Tasks!$Y61),G$5&gt;=DATE(YEAR($T61),MONTH($T61),1))),1,0),IF($U61&gt;0,IF(AND(2&gt;=$W61,MOD(2-$W61,$U61)=0),1,0),IF(EOMONTH(G$5,0)&lt;$T61,0,MAX(0,INT((EOMONTH(G$5,0)-$T61)/$V61)-IF(G$5&gt;$T61,-INT(-(G$5-$T61)/$V61),0)+1)))))</f>
        <v/>
      </c>
      <c r="H61" s="32">
        <f>IF($S61=0,0,IF($X61=1,IF(OR(AND(OR(MONTH(H$5)=Tasks!$X61,MONTH(H$5)=Tasks!$Y61),H$5&gt;=DATE(YEAR($T61),MONTH($T61),1))),1,0),IF($U61&gt;0,IF(AND(3&gt;=$W61,MOD(3-$W61,$U61)=0),1,0),IF(EOMONTH(H$5,0)&lt;$T61,0,MAX(0,INT((EOMONTH(H$5,0)-$T61)/$V61)-IF(H$5&gt;$T61,-INT(-(H$5-$T61)/$V61),0)+1)))))</f>
        <v/>
      </c>
      <c r="I61" s="32">
        <f>IF($S61=0,0,IF($X61=1,IF(OR(AND(OR(MONTH(I$5)=Tasks!$X61,MONTH(I$5)=Tasks!$Y61),I$5&gt;=DATE(YEAR($T61),MONTH($T61),1))),1,0),IF($U61&gt;0,IF(AND(4&gt;=$W61,MOD(4-$W61,$U61)=0),1,0),IF(EOMONTH(I$5,0)&lt;$T61,0,MAX(0,INT((EOMONTH(I$5,0)-$T61)/$V61)-IF(I$5&gt;$T61,-INT(-(I$5-$T61)/$V61),0)+1)))))</f>
        <v/>
      </c>
      <c r="J61" s="32">
        <f>IF($S61=0,0,IF($X61=1,IF(OR(AND(OR(MONTH(J$5)=Tasks!$X61,MONTH(J$5)=Tasks!$Y61),J$5&gt;=DATE(YEAR($T61),MONTH($T61),1))),1,0),IF($U61&gt;0,IF(AND(5&gt;=$W61,MOD(5-$W61,$U61)=0),1,0),IF(EOMONTH(J$5,0)&lt;$T61,0,MAX(0,INT((EOMONTH(J$5,0)-$T61)/$V61)-IF(J$5&gt;$T61,-INT(-(J$5-$T61)/$V61),0)+1)))))</f>
        <v/>
      </c>
      <c r="K61" s="32">
        <f>IF($S61=0,0,IF($X61=1,IF(OR(AND(OR(MONTH(K$5)=Tasks!$X61,MONTH(K$5)=Tasks!$Y61),K$5&gt;=DATE(YEAR($T61),MONTH($T61),1))),1,0),IF($U61&gt;0,IF(AND(6&gt;=$W61,MOD(6-$W61,$U61)=0),1,0),IF(EOMONTH(K$5,0)&lt;$T61,0,MAX(0,INT((EOMONTH(K$5,0)-$T61)/$V61)-IF(K$5&gt;$T61,-INT(-(K$5-$T61)/$V61),0)+1)))))</f>
        <v/>
      </c>
      <c r="L61" s="32">
        <f>IF($S61=0,0,IF($X61=1,IF(OR(AND(OR(MONTH(L$5)=Tasks!$X61,MONTH(L$5)=Tasks!$Y61),L$5&gt;=DATE(YEAR($T61),MONTH($T61),1))),1,0),IF($U61&gt;0,IF(AND(7&gt;=$W61,MOD(7-$W61,$U61)=0),1,0),IF(EOMONTH(L$5,0)&lt;$T61,0,MAX(0,INT((EOMONTH(L$5,0)-$T61)/$V61)-IF(L$5&gt;$T61,-INT(-(L$5-$T61)/$V61),0)+1)))))</f>
        <v/>
      </c>
      <c r="M61" s="32">
        <f>IF($S61=0,0,IF($X61=1,IF(OR(AND(OR(MONTH(M$5)=Tasks!$X61,MONTH(M$5)=Tasks!$Y61),M$5&gt;=DATE(YEAR($T61),MONTH($T61),1))),1,0),IF($U61&gt;0,IF(AND(8&gt;=$W61,MOD(8-$W61,$U61)=0),1,0),IF(EOMONTH(M$5,0)&lt;$T61,0,MAX(0,INT((EOMONTH(M$5,0)-$T61)/$V61)-IF(M$5&gt;$T61,-INT(-(M$5-$T61)/$V61),0)+1)))))</f>
        <v/>
      </c>
      <c r="N61" s="32">
        <f>IF($S61=0,0,IF($X61=1,IF(OR(AND(OR(MONTH(N$5)=Tasks!$X61,MONTH(N$5)=Tasks!$Y61),N$5&gt;=DATE(YEAR($T61),MONTH($T61),1))),1,0),IF($U61&gt;0,IF(AND(9&gt;=$W61,MOD(9-$W61,$U61)=0),1,0),IF(EOMONTH(N$5,0)&lt;$T61,0,MAX(0,INT((EOMONTH(N$5,0)-$T61)/$V61)-IF(N$5&gt;$T61,-INT(-(N$5-$T61)/$V61),0)+1)))))</f>
        <v/>
      </c>
      <c r="O61" s="32">
        <f>IF($S61=0,0,IF($X61=1,IF(OR(AND(OR(MONTH(O$5)=Tasks!$X61,MONTH(O$5)=Tasks!$Y61),O$5&gt;=DATE(YEAR($T61),MONTH($T61),1))),1,0),IF($U61&gt;0,IF(AND(10&gt;=$W61,MOD(10-$W61,$U61)=0),1,0),IF(EOMONTH(O$5,0)&lt;$T61,0,MAX(0,INT((EOMONTH(O$5,0)-$T61)/$V61)-IF(O$5&gt;$T61,-INT(-(O$5-$T61)/$V61),0)+1)))))</f>
        <v/>
      </c>
      <c r="P61" s="32">
        <f>IF($S61=0,0,IF($X61=1,IF(OR(AND(OR(MONTH(P$5)=Tasks!$X61,MONTH(P$5)=Tasks!$Y61),P$5&gt;=DATE(YEAR($T61),MONTH($T61),1))),1,0),IF($U61&gt;0,IF(AND(11&gt;=$W61,MOD(11-$W61,$U61)=0),1,0),IF(EOMONTH(P$5,0)&lt;$T61,0,MAX(0,INT((EOMONTH(P$5,0)-$T61)/$V61)-IF(P$5&gt;$T61,-INT(-(P$5-$T61)/$V61),0)+1)))))</f>
        <v/>
      </c>
      <c r="Q61" s="32">
        <f>SUM(E61:P61)</f>
        <v/>
      </c>
      <c r="R61" s="26">
        <f>Q61*D61</f>
        <v/>
      </c>
      <c r="S61" s="22">
        <f>IF(AND(Tasks!$A61&lt;&gt;"",Tasks!Z61=1,Tasks!L61&lt;&gt;"No"),1,0)</f>
        <v/>
      </c>
      <c r="T61" s="7">
        <f>IF(S61=0,"",IF(X61=1,Tasks!S61,MAX(Tasks!S61,AsOf)))</f>
        <v/>
      </c>
      <c r="U61" s="22">
        <f>IF(OR(S61=0,X61=1),0,IF(Tasks!F61="Months",Tasks!E61,IF(Tasks!F61="Years",12*Tasks!E61,0)))</f>
        <v/>
      </c>
      <c r="V61" s="22">
        <f>IF(OR(S61=0,X61=1),0,IF(Tasks!F61="Days",Tasks!E61,IF(Tasks!F61="Weeks",7*Tasks!E61,0)))</f>
        <v/>
      </c>
      <c r="W61" s="22">
        <f>IF(S61=0,"",(YEAR(T61)-YEAR(PlanStart))*12+MONTH(T61)-MONTH(PlanStart))</f>
        <v/>
      </c>
      <c r="X61" s="22">
        <f>IF(Tasks!D61="Seasonal",1,0)</f>
        <v/>
      </c>
    </row>
    <row r="62">
      <c r="A62" s="11">
        <f>IF(Tasks!$A62="","",Tasks!$A62)</f>
        <v/>
      </c>
      <c r="B62" s="11">
        <f>IF(Tasks!$A62="","",Tasks!B62&amp;"")</f>
        <v/>
      </c>
      <c r="C62" s="31">
        <f>IF(Tasks!$A62="","",IF(S62=0,Tasks!U62,Tasks!S62))</f>
        <v/>
      </c>
      <c r="D62" s="26">
        <f>IF(Tasks!$A62="",0,N(Tasks!R62))</f>
        <v/>
      </c>
      <c r="E62" s="32">
        <f>IF($S62=0,0,IF($X62=1,IF(OR(AND(OR(MONTH(E$5)=Tasks!$X62,MONTH(E$5)=Tasks!$Y62),E$5&gt;=DATE(YEAR($T62),MONTH($T62),1)),AND(0=0,T62&lt;PlanStart)),1,0),IF($U62&gt;0,IF(AND(0&gt;=$W62,MOD(0-$W62,$U62)=0),1,0),IF(EOMONTH(E$5,0)&lt;$T62,0,MAX(0,INT((EOMONTH(E$5,0)-$T62)/$V62)-IF(E$5&gt;$T62,-INT(-(E$5-$T62)/$V62),0)+1)))))</f>
        <v/>
      </c>
      <c r="F62" s="32">
        <f>IF($S62=0,0,IF($X62=1,IF(OR(AND(OR(MONTH(F$5)=Tasks!$X62,MONTH(F$5)=Tasks!$Y62),F$5&gt;=DATE(YEAR($T62),MONTH($T62),1))),1,0),IF($U62&gt;0,IF(AND(1&gt;=$W62,MOD(1-$W62,$U62)=0),1,0),IF(EOMONTH(F$5,0)&lt;$T62,0,MAX(0,INT((EOMONTH(F$5,0)-$T62)/$V62)-IF(F$5&gt;$T62,-INT(-(F$5-$T62)/$V62),0)+1)))))</f>
        <v/>
      </c>
      <c r="G62" s="32">
        <f>IF($S62=0,0,IF($X62=1,IF(OR(AND(OR(MONTH(G$5)=Tasks!$X62,MONTH(G$5)=Tasks!$Y62),G$5&gt;=DATE(YEAR($T62),MONTH($T62),1))),1,0),IF($U62&gt;0,IF(AND(2&gt;=$W62,MOD(2-$W62,$U62)=0),1,0),IF(EOMONTH(G$5,0)&lt;$T62,0,MAX(0,INT((EOMONTH(G$5,0)-$T62)/$V62)-IF(G$5&gt;$T62,-INT(-(G$5-$T62)/$V62),0)+1)))))</f>
        <v/>
      </c>
      <c r="H62" s="32">
        <f>IF($S62=0,0,IF($X62=1,IF(OR(AND(OR(MONTH(H$5)=Tasks!$X62,MONTH(H$5)=Tasks!$Y62),H$5&gt;=DATE(YEAR($T62),MONTH($T62),1))),1,0),IF($U62&gt;0,IF(AND(3&gt;=$W62,MOD(3-$W62,$U62)=0),1,0),IF(EOMONTH(H$5,0)&lt;$T62,0,MAX(0,INT((EOMONTH(H$5,0)-$T62)/$V62)-IF(H$5&gt;$T62,-INT(-(H$5-$T62)/$V62),0)+1)))))</f>
        <v/>
      </c>
      <c r="I62" s="32">
        <f>IF($S62=0,0,IF($X62=1,IF(OR(AND(OR(MONTH(I$5)=Tasks!$X62,MONTH(I$5)=Tasks!$Y62),I$5&gt;=DATE(YEAR($T62),MONTH($T62),1))),1,0),IF($U62&gt;0,IF(AND(4&gt;=$W62,MOD(4-$W62,$U62)=0),1,0),IF(EOMONTH(I$5,0)&lt;$T62,0,MAX(0,INT((EOMONTH(I$5,0)-$T62)/$V62)-IF(I$5&gt;$T62,-INT(-(I$5-$T62)/$V62),0)+1)))))</f>
        <v/>
      </c>
      <c r="J62" s="32">
        <f>IF($S62=0,0,IF($X62=1,IF(OR(AND(OR(MONTH(J$5)=Tasks!$X62,MONTH(J$5)=Tasks!$Y62),J$5&gt;=DATE(YEAR($T62),MONTH($T62),1))),1,0),IF($U62&gt;0,IF(AND(5&gt;=$W62,MOD(5-$W62,$U62)=0),1,0),IF(EOMONTH(J$5,0)&lt;$T62,0,MAX(0,INT((EOMONTH(J$5,0)-$T62)/$V62)-IF(J$5&gt;$T62,-INT(-(J$5-$T62)/$V62),0)+1)))))</f>
        <v/>
      </c>
      <c r="K62" s="32">
        <f>IF($S62=0,0,IF($X62=1,IF(OR(AND(OR(MONTH(K$5)=Tasks!$X62,MONTH(K$5)=Tasks!$Y62),K$5&gt;=DATE(YEAR($T62),MONTH($T62),1))),1,0),IF($U62&gt;0,IF(AND(6&gt;=$W62,MOD(6-$W62,$U62)=0),1,0),IF(EOMONTH(K$5,0)&lt;$T62,0,MAX(0,INT((EOMONTH(K$5,0)-$T62)/$V62)-IF(K$5&gt;$T62,-INT(-(K$5-$T62)/$V62),0)+1)))))</f>
        <v/>
      </c>
      <c r="L62" s="32">
        <f>IF($S62=0,0,IF($X62=1,IF(OR(AND(OR(MONTH(L$5)=Tasks!$X62,MONTH(L$5)=Tasks!$Y62),L$5&gt;=DATE(YEAR($T62),MONTH($T62),1))),1,0),IF($U62&gt;0,IF(AND(7&gt;=$W62,MOD(7-$W62,$U62)=0),1,0),IF(EOMONTH(L$5,0)&lt;$T62,0,MAX(0,INT((EOMONTH(L$5,0)-$T62)/$V62)-IF(L$5&gt;$T62,-INT(-(L$5-$T62)/$V62),0)+1)))))</f>
        <v/>
      </c>
      <c r="M62" s="32">
        <f>IF($S62=0,0,IF($X62=1,IF(OR(AND(OR(MONTH(M$5)=Tasks!$X62,MONTH(M$5)=Tasks!$Y62),M$5&gt;=DATE(YEAR($T62),MONTH($T62),1))),1,0),IF($U62&gt;0,IF(AND(8&gt;=$W62,MOD(8-$W62,$U62)=0),1,0),IF(EOMONTH(M$5,0)&lt;$T62,0,MAX(0,INT((EOMONTH(M$5,0)-$T62)/$V62)-IF(M$5&gt;$T62,-INT(-(M$5-$T62)/$V62),0)+1)))))</f>
        <v/>
      </c>
      <c r="N62" s="32">
        <f>IF($S62=0,0,IF($X62=1,IF(OR(AND(OR(MONTH(N$5)=Tasks!$X62,MONTH(N$5)=Tasks!$Y62),N$5&gt;=DATE(YEAR($T62),MONTH($T62),1))),1,0),IF($U62&gt;0,IF(AND(9&gt;=$W62,MOD(9-$W62,$U62)=0),1,0),IF(EOMONTH(N$5,0)&lt;$T62,0,MAX(0,INT((EOMONTH(N$5,0)-$T62)/$V62)-IF(N$5&gt;$T62,-INT(-(N$5-$T62)/$V62),0)+1)))))</f>
        <v/>
      </c>
      <c r="O62" s="32">
        <f>IF($S62=0,0,IF($X62=1,IF(OR(AND(OR(MONTH(O$5)=Tasks!$X62,MONTH(O$5)=Tasks!$Y62),O$5&gt;=DATE(YEAR($T62),MONTH($T62),1))),1,0),IF($U62&gt;0,IF(AND(10&gt;=$W62,MOD(10-$W62,$U62)=0),1,0),IF(EOMONTH(O$5,0)&lt;$T62,0,MAX(0,INT((EOMONTH(O$5,0)-$T62)/$V62)-IF(O$5&gt;$T62,-INT(-(O$5-$T62)/$V62),0)+1)))))</f>
        <v/>
      </c>
      <c r="P62" s="32">
        <f>IF($S62=0,0,IF($X62=1,IF(OR(AND(OR(MONTH(P$5)=Tasks!$X62,MONTH(P$5)=Tasks!$Y62),P$5&gt;=DATE(YEAR($T62),MONTH($T62),1))),1,0),IF($U62&gt;0,IF(AND(11&gt;=$W62,MOD(11-$W62,$U62)=0),1,0),IF(EOMONTH(P$5,0)&lt;$T62,0,MAX(0,INT((EOMONTH(P$5,0)-$T62)/$V62)-IF(P$5&gt;$T62,-INT(-(P$5-$T62)/$V62),0)+1)))))</f>
        <v/>
      </c>
      <c r="Q62" s="32">
        <f>SUM(E62:P62)</f>
        <v/>
      </c>
      <c r="R62" s="26">
        <f>Q62*D62</f>
        <v/>
      </c>
      <c r="S62" s="22">
        <f>IF(AND(Tasks!$A62&lt;&gt;"",Tasks!Z62=1,Tasks!L62&lt;&gt;"No"),1,0)</f>
        <v/>
      </c>
      <c r="T62" s="7">
        <f>IF(S62=0,"",IF(X62=1,Tasks!S62,MAX(Tasks!S62,AsOf)))</f>
        <v/>
      </c>
      <c r="U62" s="22">
        <f>IF(OR(S62=0,X62=1),0,IF(Tasks!F62="Months",Tasks!E62,IF(Tasks!F62="Years",12*Tasks!E62,0)))</f>
        <v/>
      </c>
      <c r="V62" s="22">
        <f>IF(OR(S62=0,X62=1),0,IF(Tasks!F62="Days",Tasks!E62,IF(Tasks!F62="Weeks",7*Tasks!E62,0)))</f>
        <v/>
      </c>
      <c r="W62" s="22">
        <f>IF(S62=0,"",(YEAR(T62)-YEAR(PlanStart))*12+MONTH(T62)-MONTH(PlanStart))</f>
        <v/>
      </c>
      <c r="X62" s="22">
        <f>IF(Tasks!D62="Seasonal",1,0)</f>
        <v/>
      </c>
    </row>
    <row r="63">
      <c r="A63" s="11">
        <f>IF(Tasks!$A63="","",Tasks!$A63)</f>
        <v/>
      </c>
      <c r="B63" s="11">
        <f>IF(Tasks!$A63="","",Tasks!B63&amp;"")</f>
        <v/>
      </c>
      <c r="C63" s="31">
        <f>IF(Tasks!$A63="","",IF(S63=0,Tasks!U63,Tasks!S63))</f>
        <v/>
      </c>
      <c r="D63" s="26">
        <f>IF(Tasks!$A63="",0,N(Tasks!R63))</f>
        <v/>
      </c>
      <c r="E63" s="32">
        <f>IF($S63=0,0,IF($X63=1,IF(OR(AND(OR(MONTH(E$5)=Tasks!$X63,MONTH(E$5)=Tasks!$Y63),E$5&gt;=DATE(YEAR($T63),MONTH($T63),1)),AND(0=0,T63&lt;PlanStart)),1,0),IF($U63&gt;0,IF(AND(0&gt;=$W63,MOD(0-$W63,$U63)=0),1,0),IF(EOMONTH(E$5,0)&lt;$T63,0,MAX(0,INT((EOMONTH(E$5,0)-$T63)/$V63)-IF(E$5&gt;$T63,-INT(-(E$5-$T63)/$V63),0)+1)))))</f>
        <v/>
      </c>
      <c r="F63" s="32">
        <f>IF($S63=0,0,IF($X63=1,IF(OR(AND(OR(MONTH(F$5)=Tasks!$X63,MONTH(F$5)=Tasks!$Y63),F$5&gt;=DATE(YEAR($T63),MONTH($T63),1))),1,0),IF($U63&gt;0,IF(AND(1&gt;=$W63,MOD(1-$W63,$U63)=0),1,0),IF(EOMONTH(F$5,0)&lt;$T63,0,MAX(0,INT((EOMONTH(F$5,0)-$T63)/$V63)-IF(F$5&gt;$T63,-INT(-(F$5-$T63)/$V63),0)+1)))))</f>
        <v/>
      </c>
      <c r="G63" s="32">
        <f>IF($S63=0,0,IF($X63=1,IF(OR(AND(OR(MONTH(G$5)=Tasks!$X63,MONTH(G$5)=Tasks!$Y63),G$5&gt;=DATE(YEAR($T63),MONTH($T63),1))),1,0),IF($U63&gt;0,IF(AND(2&gt;=$W63,MOD(2-$W63,$U63)=0),1,0),IF(EOMONTH(G$5,0)&lt;$T63,0,MAX(0,INT((EOMONTH(G$5,0)-$T63)/$V63)-IF(G$5&gt;$T63,-INT(-(G$5-$T63)/$V63),0)+1)))))</f>
        <v/>
      </c>
      <c r="H63" s="32">
        <f>IF($S63=0,0,IF($X63=1,IF(OR(AND(OR(MONTH(H$5)=Tasks!$X63,MONTH(H$5)=Tasks!$Y63),H$5&gt;=DATE(YEAR($T63),MONTH($T63),1))),1,0),IF($U63&gt;0,IF(AND(3&gt;=$W63,MOD(3-$W63,$U63)=0),1,0),IF(EOMONTH(H$5,0)&lt;$T63,0,MAX(0,INT((EOMONTH(H$5,0)-$T63)/$V63)-IF(H$5&gt;$T63,-INT(-(H$5-$T63)/$V63),0)+1)))))</f>
        <v/>
      </c>
      <c r="I63" s="32">
        <f>IF($S63=0,0,IF($X63=1,IF(OR(AND(OR(MONTH(I$5)=Tasks!$X63,MONTH(I$5)=Tasks!$Y63),I$5&gt;=DATE(YEAR($T63),MONTH($T63),1))),1,0),IF($U63&gt;0,IF(AND(4&gt;=$W63,MOD(4-$W63,$U63)=0),1,0),IF(EOMONTH(I$5,0)&lt;$T63,0,MAX(0,INT((EOMONTH(I$5,0)-$T63)/$V63)-IF(I$5&gt;$T63,-INT(-(I$5-$T63)/$V63),0)+1)))))</f>
        <v/>
      </c>
      <c r="J63" s="32">
        <f>IF($S63=0,0,IF($X63=1,IF(OR(AND(OR(MONTH(J$5)=Tasks!$X63,MONTH(J$5)=Tasks!$Y63),J$5&gt;=DATE(YEAR($T63),MONTH($T63),1))),1,0),IF($U63&gt;0,IF(AND(5&gt;=$W63,MOD(5-$W63,$U63)=0),1,0),IF(EOMONTH(J$5,0)&lt;$T63,0,MAX(0,INT((EOMONTH(J$5,0)-$T63)/$V63)-IF(J$5&gt;$T63,-INT(-(J$5-$T63)/$V63),0)+1)))))</f>
        <v/>
      </c>
      <c r="K63" s="32">
        <f>IF($S63=0,0,IF($X63=1,IF(OR(AND(OR(MONTH(K$5)=Tasks!$X63,MONTH(K$5)=Tasks!$Y63),K$5&gt;=DATE(YEAR($T63),MONTH($T63),1))),1,0),IF($U63&gt;0,IF(AND(6&gt;=$W63,MOD(6-$W63,$U63)=0),1,0),IF(EOMONTH(K$5,0)&lt;$T63,0,MAX(0,INT((EOMONTH(K$5,0)-$T63)/$V63)-IF(K$5&gt;$T63,-INT(-(K$5-$T63)/$V63),0)+1)))))</f>
        <v/>
      </c>
      <c r="L63" s="32">
        <f>IF($S63=0,0,IF($X63=1,IF(OR(AND(OR(MONTH(L$5)=Tasks!$X63,MONTH(L$5)=Tasks!$Y63),L$5&gt;=DATE(YEAR($T63),MONTH($T63),1))),1,0),IF($U63&gt;0,IF(AND(7&gt;=$W63,MOD(7-$W63,$U63)=0),1,0),IF(EOMONTH(L$5,0)&lt;$T63,0,MAX(0,INT((EOMONTH(L$5,0)-$T63)/$V63)-IF(L$5&gt;$T63,-INT(-(L$5-$T63)/$V63),0)+1)))))</f>
        <v/>
      </c>
      <c r="M63" s="32">
        <f>IF($S63=0,0,IF($X63=1,IF(OR(AND(OR(MONTH(M$5)=Tasks!$X63,MONTH(M$5)=Tasks!$Y63),M$5&gt;=DATE(YEAR($T63),MONTH($T63),1))),1,0),IF($U63&gt;0,IF(AND(8&gt;=$W63,MOD(8-$W63,$U63)=0),1,0),IF(EOMONTH(M$5,0)&lt;$T63,0,MAX(0,INT((EOMONTH(M$5,0)-$T63)/$V63)-IF(M$5&gt;$T63,-INT(-(M$5-$T63)/$V63),0)+1)))))</f>
        <v/>
      </c>
      <c r="N63" s="32">
        <f>IF($S63=0,0,IF($X63=1,IF(OR(AND(OR(MONTH(N$5)=Tasks!$X63,MONTH(N$5)=Tasks!$Y63),N$5&gt;=DATE(YEAR($T63),MONTH($T63),1))),1,0),IF($U63&gt;0,IF(AND(9&gt;=$W63,MOD(9-$W63,$U63)=0),1,0),IF(EOMONTH(N$5,0)&lt;$T63,0,MAX(0,INT((EOMONTH(N$5,0)-$T63)/$V63)-IF(N$5&gt;$T63,-INT(-(N$5-$T63)/$V63),0)+1)))))</f>
        <v/>
      </c>
      <c r="O63" s="32">
        <f>IF($S63=0,0,IF($X63=1,IF(OR(AND(OR(MONTH(O$5)=Tasks!$X63,MONTH(O$5)=Tasks!$Y63),O$5&gt;=DATE(YEAR($T63),MONTH($T63),1))),1,0),IF($U63&gt;0,IF(AND(10&gt;=$W63,MOD(10-$W63,$U63)=0),1,0),IF(EOMONTH(O$5,0)&lt;$T63,0,MAX(0,INT((EOMONTH(O$5,0)-$T63)/$V63)-IF(O$5&gt;$T63,-INT(-(O$5-$T63)/$V63),0)+1)))))</f>
        <v/>
      </c>
      <c r="P63" s="32">
        <f>IF($S63=0,0,IF($X63=1,IF(OR(AND(OR(MONTH(P$5)=Tasks!$X63,MONTH(P$5)=Tasks!$Y63),P$5&gt;=DATE(YEAR($T63),MONTH($T63),1))),1,0),IF($U63&gt;0,IF(AND(11&gt;=$W63,MOD(11-$W63,$U63)=0),1,0),IF(EOMONTH(P$5,0)&lt;$T63,0,MAX(0,INT((EOMONTH(P$5,0)-$T63)/$V63)-IF(P$5&gt;$T63,-INT(-(P$5-$T63)/$V63),0)+1)))))</f>
        <v/>
      </c>
      <c r="Q63" s="32">
        <f>SUM(E63:P63)</f>
        <v/>
      </c>
      <c r="R63" s="26">
        <f>Q63*D63</f>
        <v/>
      </c>
      <c r="S63" s="22">
        <f>IF(AND(Tasks!$A63&lt;&gt;"",Tasks!Z63=1,Tasks!L63&lt;&gt;"No"),1,0)</f>
        <v/>
      </c>
      <c r="T63" s="7">
        <f>IF(S63=0,"",IF(X63=1,Tasks!S63,MAX(Tasks!S63,AsOf)))</f>
        <v/>
      </c>
      <c r="U63" s="22">
        <f>IF(OR(S63=0,X63=1),0,IF(Tasks!F63="Months",Tasks!E63,IF(Tasks!F63="Years",12*Tasks!E63,0)))</f>
        <v/>
      </c>
      <c r="V63" s="22">
        <f>IF(OR(S63=0,X63=1),0,IF(Tasks!F63="Days",Tasks!E63,IF(Tasks!F63="Weeks",7*Tasks!E63,0)))</f>
        <v/>
      </c>
      <c r="W63" s="22">
        <f>IF(S63=0,"",(YEAR(T63)-YEAR(PlanStart))*12+MONTH(T63)-MONTH(PlanStart))</f>
        <v/>
      </c>
      <c r="X63" s="22">
        <f>IF(Tasks!D63="Seasonal",1,0)</f>
        <v/>
      </c>
    </row>
    <row r="64">
      <c r="A64" s="11">
        <f>IF(Tasks!$A64="","",Tasks!$A64)</f>
        <v/>
      </c>
      <c r="B64" s="11">
        <f>IF(Tasks!$A64="","",Tasks!B64&amp;"")</f>
        <v/>
      </c>
      <c r="C64" s="31">
        <f>IF(Tasks!$A64="","",IF(S64=0,Tasks!U64,Tasks!S64))</f>
        <v/>
      </c>
      <c r="D64" s="26">
        <f>IF(Tasks!$A64="",0,N(Tasks!R64))</f>
        <v/>
      </c>
      <c r="E64" s="32">
        <f>IF($S64=0,0,IF($X64=1,IF(OR(AND(OR(MONTH(E$5)=Tasks!$X64,MONTH(E$5)=Tasks!$Y64),E$5&gt;=DATE(YEAR($T64),MONTH($T64),1)),AND(0=0,T64&lt;PlanStart)),1,0),IF($U64&gt;0,IF(AND(0&gt;=$W64,MOD(0-$W64,$U64)=0),1,0),IF(EOMONTH(E$5,0)&lt;$T64,0,MAX(0,INT((EOMONTH(E$5,0)-$T64)/$V64)-IF(E$5&gt;$T64,-INT(-(E$5-$T64)/$V64),0)+1)))))</f>
        <v/>
      </c>
      <c r="F64" s="32">
        <f>IF($S64=0,0,IF($X64=1,IF(OR(AND(OR(MONTH(F$5)=Tasks!$X64,MONTH(F$5)=Tasks!$Y64),F$5&gt;=DATE(YEAR($T64),MONTH($T64),1))),1,0),IF($U64&gt;0,IF(AND(1&gt;=$W64,MOD(1-$W64,$U64)=0),1,0),IF(EOMONTH(F$5,0)&lt;$T64,0,MAX(0,INT((EOMONTH(F$5,0)-$T64)/$V64)-IF(F$5&gt;$T64,-INT(-(F$5-$T64)/$V64),0)+1)))))</f>
        <v/>
      </c>
      <c r="G64" s="32">
        <f>IF($S64=0,0,IF($X64=1,IF(OR(AND(OR(MONTH(G$5)=Tasks!$X64,MONTH(G$5)=Tasks!$Y64),G$5&gt;=DATE(YEAR($T64),MONTH($T64),1))),1,0),IF($U64&gt;0,IF(AND(2&gt;=$W64,MOD(2-$W64,$U64)=0),1,0),IF(EOMONTH(G$5,0)&lt;$T64,0,MAX(0,INT((EOMONTH(G$5,0)-$T64)/$V64)-IF(G$5&gt;$T64,-INT(-(G$5-$T64)/$V64),0)+1)))))</f>
        <v/>
      </c>
      <c r="H64" s="32">
        <f>IF($S64=0,0,IF($X64=1,IF(OR(AND(OR(MONTH(H$5)=Tasks!$X64,MONTH(H$5)=Tasks!$Y64),H$5&gt;=DATE(YEAR($T64),MONTH($T64),1))),1,0),IF($U64&gt;0,IF(AND(3&gt;=$W64,MOD(3-$W64,$U64)=0),1,0),IF(EOMONTH(H$5,0)&lt;$T64,0,MAX(0,INT((EOMONTH(H$5,0)-$T64)/$V64)-IF(H$5&gt;$T64,-INT(-(H$5-$T64)/$V64),0)+1)))))</f>
        <v/>
      </c>
      <c r="I64" s="32">
        <f>IF($S64=0,0,IF($X64=1,IF(OR(AND(OR(MONTH(I$5)=Tasks!$X64,MONTH(I$5)=Tasks!$Y64),I$5&gt;=DATE(YEAR($T64),MONTH($T64),1))),1,0),IF($U64&gt;0,IF(AND(4&gt;=$W64,MOD(4-$W64,$U64)=0),1,0),IF(EOMONTH(I$5,0)&lt;$T64,0,MAX(0,INT((EOMONTH(I$5,0)-$T64)/$V64)-IF(I$5&gt;$T64,-INT(-(I$5-$T64)/$V64),0)+1)))))</f>
        <v/>
      </c>
      <c r="J64" s="32">
        <f>IF($S64=0,0,IF($X64=1,IF(OR(AND(OR(MONTH(J$5)=Tasks!$X64,MONTH(J$5)=Tasks!$Y64),J$5&gt;=DATE(YEAR($T64),MONTH($T64),1))),1,0),IF($U64&gt;0,IF(AND(5&gt;=$W64,MOD(5-$W64,$U64)=0),1,0),IF(EOMONTH(J$5,0)&lt;$T64,0,MAX(0,INT((EOMONTH(J$5,0)-$T64)/$V64)-IF(J$5&gt;$T64,-INT(-(J$5-$T64)/$V64),0)+1)))))</f>
        <v/>
      </c>
      <c r="K64" s="32">
        <f>IF($S64=0,0,IF($X64=1,IF(OR(AND(OR(MONTH(K$5)=Tasks!$X64,MONTH(K$5)=Tasks!$Y64),K$5&gt;=DATE(YEAR($T64),MONTH($T64),1))),1,0),IF($U64&gt;0,IF(AND(6&gt;=$W64,MOD(6-$W64,$U64)=0),1,0),IF(EOMONTH(K$5,0)&lt;$T64,0,MAX(0,INT((EOMONTH(K$5,0)-$T64)/$V64)-IF(K$5&gt;$T64,-INT(-(K$5-$T64)/$V64),0)+1)))))</f>
        <v/>
      </c>
      <c r="L64" s="32">
        <f>IF($S64=0,0,IF($X64=1,IF(OR(AND(OR(MONTH(L$5)=Tasks!$X64,MONTH(L$5)=Tasks!$Y64),L$5&gt;=DATE(YEAR($T64),MONTH($T64),1))),1,0),IF($U64&gt;0,IF(AND(7&gt;=$W64,MOD(7-$W64,$U64)=0),1,0),IF(EOMONTH(L$5,0)&lt;$T64,0,MAX(0,INT((EOMONTH(L$5,0)-$T64)/$V64)-IF(L$5&gt;$T64,-INT(-(L$5-$T64)/$V64),0)+1)))))</f>
        <v/>
      </c>
      <c r="M64" s="32">
        <f>IF($S64=0,0,IF($X64=1,IF(OR(AND(OR(MONTH(M$5)=Tasks!$X64,MONTH(M$5)=Tasks!$Y64),M$5&gt;=DATE(YEAR($T64),MONTH($T64),1))),1,0),IF($U64&gt;0,IF(AND(8&gt;=$W64,MOD(8-$W64,$U64)=0),1,0),IF(EOMONTH(M$5,0)&lt;$T64,0,MAX(0,INT((EOMONTH(M$5,0)-$T64)/$V64)-IF(M$5&gt;$T64,-INT(-(M$5-$T64)/$V64),0)+1)))))</f>
        <v/>
      </c>
      <c r="N64" s="32">
        <f>IF($S64=0,0,IF($X64=1,IF(OR(AND(OR(MONTH(N$5)=Tasks!$X64,MONTH(N$5)=Tasks!$Y64),N$5&gt;=DATE(YEAR($T64),MONTH($T64),1))),1,0),IF($U64&gt;0,IF(AND(9&gt;=$W64,MOD(9-$W64,$U64)=0),1,0),IF(EOMONTH(N$5,0)&lt;$T64,0,MAX(0,INT((EOMONTH(N$5,0)-$T64)/$V64)-IF(N$5&gt;$T64,-INT(-(N$5-$T64)/$V64),0)+1)))))</f>
        <v/>
      </c>
      <c r="O64" s="32">
        <f>IF($S64=0,0,IF($X64=1,IF(OR(AND(OR(MONTH(O$5)=Tasks!$X64,MONTH(O$5)=Tasks!$Y64),O$5&gt;=DATE(YEAR($T64),MONTH($T64),1))),1,0),IF($U64&gt;0,IF(AND(10&gt;=$W64,MOD(10-$W64,$U64)=0),1,0),IF(EOMONTH(O$5,0)&lt;$T64,0,MAX(0,INT((EOMONTH(O$5,0)-$T64)/$V64)-IF(O$5&gt;$T64,-INT(-(O$5-$T64)/$V64),0)+1)))))</f>
        <v/>
      </c>
      <c r="P64" s="32">
        <f>IF($S64=0,0,IF($X64=1,IF(OR(AND(OR(MONTH(P$5)=Tasks!$X64,MONTH(P$5)=Tasks!$Y64),P$5&gt;=DATE(YEAR($T64),MONTH($T64),1))),1,0),IF($U64&gt;0,IF(AND(11&gt;=$W64,MOD(11-$W64,$U64)=0),1,0),IF(EOMONTH(P$5,0)&lt;$T64,0,MAX(0,INT((EOMONTH(P$5,0)-$T64)/$V64)-IF(P$5&gt;$T64,-INT(-(P$5-$T64)/$V64),0)+1)))))</f>
        <v/>
      </c>
      <c r="Q64" s="32">
        <f>SUM(E64:P64)</f>
        <v/>
      </c>
      <c r="R64" s="26">
        <f>Q64*D64</f>
        <v/>
      </c>
      <c r="S64" s="22">
        <f>IF(AND(Tasks!$A64&lt;&gt;"",Tasks!Z64=1,Tasks!L64&lt;&gt;"No"),1,0)</f>
        <v/>
      </c>
      <c r="T64" s="7">
        <f>IF(S64=0,"",IF(X64=1,Tasks!S64,MAX(Tasks!S64,AsOf)))</f>
        <v/>
      </c>
      <c r="U64" s="22">
        <f>IF(OR(S64=0,X64=1),0,IF(Tasks!F64="Months",Tasks!E64,IF(Tasks!F64="Years",12*Tasks!E64,0)))</f>
        <v/>
      </c>
      <c r="V64" s="22">
        <f>IF(OR(S64=0,X64=1),0,IF(Tasks!F64="Days",Tasks!E64,IF(Tasks!F64="Weeks",7*Tasks!E64,0)))</f>
        <v/>
      </c>
      <c r="W64" s="22">
        <f>IF(S64=0,"",(YEAR(T64)-YEAR(PlanStart))*12+MONTH(T64)-MONTH(PlanStart))</f>
        <v/>
      </c>
      <c r="X64" s="22">
        <f>IF(Tasks!D64="Seasonal",1,0)</f>
        <v/>
      </c>
    </row>
    <row r="65">
      <c r="A65" s="11">
        <f>IF(Tasks!$A65="","",Tasks!$A65)</f>
        <v/>
      </c>
      <c r="B65" s="11">
        <f>IF(Tasks!$A65="","",Tasks!B65&amp;"")</f>
        <v/>
      </c>
      <c r="C65" s="31">
        <f>IF(Tasks!$A65="","",IF(S65=0,Tasks!U65,Tasks!S65))</f>
        <v/>
      </c>
      <c r="D65" s="26">
        <f>IF(Tasks!$A65="",0,N(Tasks!R65))</f>
        <v/>
      </c>
      <c r="E65" s="32">
        <f>IF($S65=0,0,IF($X65=1,IF(OR(AND(OR(MONTH(E$5)=Tasks!$X65,MONTH(E$5)=Tasks!$Y65),E$5&gt;=DATE(YEAR($T65),MONTH($T65),1)),AND(0=0,T65&lt;PlanStart)),1,0),IF($U65&gt;0,IF(AND(0&gt;=$W65,MOD(0-$W65,$U65)=0),1,0),IF(EOMONTH(E$5,0)&lt;$T65,0,MAX(0,INT((EOMONTH(E$5,0)-$T65)/$V65)-IF(E$5&gt;$T65,-INT(-(E$5-$T65)/$V65),0)+1)))))</f>
        <v/>
      </c>
      <c r="F65" s="32">
        <f>IF($S65=0,0,IF($X65=1,IF(OR(AND(OR(MONTH(F$5)=Tasks!$X65,MONTH(F$5)=Tasks!$Y65),F$5&gt;=DATE(YEAR($T65),MONTH($T65),1))),1,0),IF($U65&gt;0,IF(AND(1&gt;=$W65,MOD(1-$W65,$U65)=0),1,0),IF(EOMONTH(F$5,0)&lt;$T65,0,MAX(0,INT((EOMONTH(F$5,0)-$T65)/$V65)-IF(F$5&gt;$T65,-INT(-(F$5-$T65)/$V65),0)+1)))))</f>
        <v/>
      </c>
      <c r="G65" s="32">
        <f>IF($S65=0,0,IF($X65=1,IF(OR(AND(OR(MONTH(G$5)=Tasks!$X65,MONTH(G$5)=Tasks!$Y65),G$5&gt;=DATE(YEAR($T65),MONTH($T65),1))),1,0),IF($U65&gt;0,IF(AND(2&gt;=$W65,MOD(2-$W65,$U65)=0),1,0),IF(EOMONTH(G$5,0)&lt;$T65,0,MAX(0,INT((EOMONTH(G$5,0)-$T65)/$V65)-IF(G$5&gt;$T65,-INT(-(G$5-$T65)/$V65),0)+1)))))</f>
        <v/>
      </c>
      <c r="H65" s="32">
        <f>IF($S65=0,0,IF($X65=1,IF(OR(AND(OR(MONTH(H$5)=Tasks!$X65,MONTH(H$5)=Tasks!$Y65),H$5&gt;=DATE(YEAR($T65),MONTH($T65),1))),1,0),IF($U65&gt;0,IF(AND(3&gt;=$W65,MOD(3-$W65,$U65)=0),1,0),IF(EOMONTH(H$5,0)&lt;$T65,0,MAX(0,INT((EOMONTH(H$5,0)-$T65)/$V65)-IF(H$5&gt;$T65,-INT(-(H$5-$T65)/$V65),0)+1)))))</f>
        <v/>
      </c>
      <c r="I65" s="32">
        <f>IF($S65=0,0,IF($X65=1,IF(OR(AND(OR(MONTH(I$5)=Tasks!$X65,MONTH(I$5)=Tasks!$Y65),I$5&gt;=DATE(YEAR($T65),MONTH($T65),1))),1,0),IF($U65&gt;0,IF(AND(4&gt;=$W65,MOD(4-$W65,$U65)=0),1,0),IF(EOMONTH(I$5,0)&lt;$T65,0,MAX(0,INT((EOMONTH(I$5,0)-$T65)/$V65)-IF(I$5&gt;$T65,-INT(-(I$5-$T65)/$V65),0)+1)))))</f>
        <v/>
      </c>
      <c r="J65" s="32">
        <f>IF($S65=0,0,IF($X65=1,IF(OR(AND(OR(MONTH(J$5)=Tasks!$X65,MONTH(J$5)=Tasks!$Y65),J$5&gt;=DATE(YEAR($T65),MONTH($T65),1))),1,0),IF($U65&gt;0,IF(AND(5&gt;=$W65,MOD(5-$W65,$U65)=0),1,0),IF(EOMONTH(J$5,0)&lt;$T65,0,MAX(0,INT((EOMONTH(J$5,0)-$T65)/$V65)-IF(J$5&gt;$T65,-INT(-(J$5-$T65)/$V65),0)+1)))))</f>
        <v/>
      </c>
      <c r="K65" s="32">
        <f>IF($S65=0,0,IF($X65=1,IF(OR(AND(OR(MONTH(K$5)=Tasks!$X65,MONTH(K$5)=Tasks!$Y65),K$5&gt;=DATE(YEAR($T65),MONTH($T65),1))),1,0),IF($U65&gt;0,IF(AND(6&gt;=$W65,MOD(6-$W65,$U65)=0),1,0),IF(EOMONTH(K$5,0)&lt;$T65,0,MAX(0,INT((EOMONTH(K$5,0)-$T65)/$V65)-IF(K$5&gt;$T65,-INT(-(K$5-$T65)/$V65),0)+1)))))</f>
        <v/>
      </c>
      <c r="L65" s="32">
        <f>IF($S65=0,0,IF($X65=1,IF(OR(AND(OR(MONTH(L$5)=Tasks!$X65,MONTH(L$5)=Tasks!$Y65),L$5&gt;=DATE(YEAR($T65),MONTH($T65),1))),1,0),IF($U65&gt;0,IF(AND(7&gt;=$W65,MOD(7-$W65,$U65)=0),1,0),IF(EOMONTH(L$5,0)&lt;$T65,0,MAX(0,INT((EOMONTH(L$5,0)-$T65)/$V65)-IF(L$5&gt;$T65,-INT(-(L$5-$T65)/$V65),0)+1)))))</f>
        <v/>
      </c>
      <c r="M65" s="32">
        <f>IF($S65=0,0,IF($X65=1,IF(OR(AND(OR(MONTH(M$5)=Tasks!$X65,MONTH(M$5)=Tasks!$Y65),M$5&gt;=DATE(YEAR($T65),MONTH($T65),1))),1,0),IF($U65&gt;0,IF(AND(8&gt;=$W65,MOD(8-$W65,$U65)=0),1,0),IF(EOMONTH(M$5,0)&lt;$T65,0,MAX(0,INT((EOMONTH(M$5,0)-$T65)/$V65)-IF(M$5&gt;$T65,-INT(-(M$5-$T65)/$V65),0)+1)))))</f>
        <v/>
      </c>
      <c r="N65" s="32">
        <f>IF($S65=0,0,IF($X65=1,IF(OR(AND(OR(MONTH(N$5)=Tasks!$X65,MONTH(N$5)=Tasks!$Y65),N$5&gt;=DATE(YEAR($T65),MONTH($T65),1))),1,0),IF($U65&gt;0,IF(AND(9&gt;=$W65,MOD(9-$W65,$U65)=0),1,0),IF(EOMONTH(N$5,0)&lt;$T65,0,MAX(0,INT((EOMONTH(N$5,0)-$T65)/$V65)-IF(N$5&gt;$T65,-INT(-(N$5-$T65)/$V65),0)+1)))))</f>
        <v/>
      </c>
      <c r="O65" s="32">
        <f>IF($S65=0,0,IF($X65=1,IF(OR(AND(OR(MONTH(O$5)=Tasks!$X65,MONTH(O$5)=Tasks!$Y65),O$5&gt;=DATE(YEAR($T65),MONTH($T65),1))),1,0),IF($U65&gt;0,IF(AND(10&gt;=$W65,MOD(10-$W65,$U65)=0),1,0),IF(EOMONTH(O$5,0)&lt;$T65,0,MAX(0,INT((EOMONTH(O$5,0)-$T65)/$V65)-IF(O$5&gt;$T65,-INT(-(O$5-$T65)/$V65),0)+1)))))</f>
        <v/>
      </c>
      <c r="P65" s="32">
        <f>IF($S65=0,0,IF($X65=1,IF(OR(AND(OR(MONTH(P$5)=Tasks!$X65,MONTH(P$5)=Tasks!$Y65),P$5&gt;=DATE(YEAR($T65),MONTH($T65),1))),1,0),IF($U65&gt;0,IF(AND(11&gt;=$W65,MOD(11-$W65,$U65)=0),1,0),IF(EOMONTH(P$5,0)&lt;$T65,0,MAX(0,INT((EOMONTH(P$5,0)-$T65)/$V65)-IF(P$5&gt;$T65,-INT(-(P$5-$T65)/$V65),0)+1)))))</f>
        <v/>
      </c>
      <c r="Q65" s="32">
        <f>SUM(E65:P65)</f>
        <v/>
      </c>
      <c r="R65" s="26">
        <f>Q65*D65</f>
        <v/>
      </c>
      <c r="S65" s="22">
        <f>IF(AND(Tasks!$A65&lt;&gt;"",Tasks!Z65=1,Tasks!L65&lt;&gt;"No"),1,0)</f>
        <v/>
      </c>
      <c r="T65" s="7">
        <f>IF(S65=0,"",IF(X65=1,Tasks!S65,MAX(Tasks!S65,AsOf)))</f>
        <v/>
      </c>
      <c r="U65" s="22">
        <f>IF(OR(S65=0,X65=1),0,IF(Tasks!F65="Months",Tasks!E65,IF(Tasks!F65="Years",12*Tasks!E65,0)))</f>
        <v/>
      </c>
      <c r="V65" s="22">
        <f>IF(OR(S65=0,X65=1),0,IF(Tasks!F65="Days",Tasks!E65,IF(Tasks!F65="Weeks",7*Tasks!E65,0)))</f>
        <v/>
      </c>
      <c r="W65" s="22">
        <f>IF(S65=0,"",(YEAR(T65)-YEAR(PlanStart))*12+MONTH(T65)-MONTH(PlanStart))</f>
        <v/>
      </c>
      <c r="X65" s="22">
        <f>IF(Tasks!D65="Seasonal",1,0)</f>
        <v/>
      </c>
    </row>
    <row r="66">
      <c r="A66" s="11">
        <f>IF(Tasks!$A66="","",Tasks!$A66)</f>
        <v/>
      </c>
      <c r="B66" s="11">
        <f>IF(Tasks!$A66="","",Tasks!B66&amp;"")</f>
        <v/>
      </c>
      <c r="C66" s="31">
        <f>IF(Tasks!$A66="","",IF(S66=0,Tasks!U66,Tasks!S66))</f>
        <v/>
      </c>
      <c r="D66" s="26">
        <f>IF(Tasks!$A66="",0,N(Tasks!R66))</f>
        <v/>
      </c>
      <c r="E66" s="32">
        <f>IF($S66=0,0,IF($X66=1,IF(OR(AND(OR(MONTH(E$5)=Tasks!$X66,MONTH(E$5)=Tasks!$Y66),E$5&gt;=DATE(YEAR($T66),MONTH($T66),1)),AND(0=0,T66&lt;PlanStart)),1,0),IF($U66&gt;0,IF(AND(0&gt;=$W66,MOD(0-$W66,$U66)=0),1,0),IF(EOMONTH(E$5,0)&lt;$T66,0,MAX(0,INT((EOMONTH(E$5,0)-$T66)/$V66)-IF(E$5&gt;$T66,-INT(-(E$5-$T66)/$V66),0)+1)))))</f>
        <v/>
      </c>
      <c r="F66" s="32">
        <f>IF($S66=0,0,IF($X66=1,IF(OR(AND(OR(MONTH(F$5)=Tasks!$X66,MONTH(F$5)=Tasks!$Y66),F$5&gt;=DATE(YEAR($T66),MONTH($T66),1))),1,0),IF($U66&gt;0,IF(AND(1&gt;=$W66,MOD(1-$W66,$U66)=0),1,0),IF(EOMONTH(F$5,0)&lt;$T66,0,MAX(0,INT((EOMONTH(F$5,0)-$T66)/$V66)-IF(F$5&gt;$T66,-INT(-(F$5-$T66)/$V66),0)+1)))))</f>
        <v/>
      </c>
      <c r="G66" s="32">
        <f>IF($S66=0,0,IF($X66=1,IF(OR(AND(OR(MONTH(G$5)=Tasks!$X66,MONTH(G$5)=Tasks!$Y66),G$5&gt;=DATE(YEAR($T66),MONTH($T66),1))),1,0),IF($U66&gt;0,IF(AND(2&gt;=$W66,MOD(2-$W66,$U66)=0),1,0),IF(EOMONTH(G$5,0)&lt;$T66,0,MAX(0,INT((EOMONTH(G$5,0)-$T66)/$V66)-IF(G$5&gt;$T66,-INT(-(G$5-$T66)/$V66),0)+1)))))</f>
        <v/>
      </c>
      <c r="H66" s="32">
        <f>IF($S66=0,0,IF($X66=1,IF(OR(AND(OR(MONTH(H$5)=Tasks!$X66,MONTH(H$5)=Tasks!$Y66),H$5&gt;=DATE(YEAR($T66),MONTH($T66),1))),1,0),IF($U66&gt;0,IF(AND(3&gt;=$W66,MOD(3-$W66,$U66)=0),1,0),IF(EOMONTH(H$5,0)&lt;$T66,0,MAX(0,INT((EOMONTH(H$5,0)-$T66)/$V66)-IF(H$5&gt;$T66,-INT(-(H$5-$T66)/$V66),0)+1)))))</f>
        <v/>
      </c>
      <c r="I66" s="32">
        <f>IF($S66=0,0,IF($X66=1,IF(OR(AND(OR(MONTH(I$5)=Tasks!$X66,MONTH(I$5)=Tasks!$Y66),I$5&gt;=DATE(YEAR($T66),MONTH($T66),1))),1,0),IF($U66&gt;0,IF(AND(4&gt;=$W66,MOD(4-$W66,$U66)=0),1,0),IF(EOMONTH(I$5,0)&lt;$T66,0,MAX(0,INT((EOMONTH(I$5,0)-$T66)/$V66)-IF(I$5&gt;$T66,-INT(-(I$5-$T66)/$V66),0)+1)))))</f>
        <v/>
      </c>
      <c r="J66" s="32">
        <f>IF($S66=0,0,IF($X66=1,IF(OR(AND(OR(MONTH(J$5)=Tasks!$X66,MONTH(J$5)=Tasks!$Y66),J$5&gt;=DATE(YEAR($T66),MONTH($T66),1))),1,0),IF($U66&gt;0,IF(AND(5&gt;=$W66,MOD(5-$W66,$U66)=0),1,0),IF(EOMONTH(J$5,0)&lt;$T66,0,MAX(0,INT((EOMONTH(J$5,0)-$T66)/$V66)-IF(J$5&gt;$T66,-INT(-(J$5-$T66)/$V66),0)+1)))))</f>
        <v/>
      </c>
      <c r="K66" s="32">
        <f>IF($S66=0,0,IF($X66=1,IF(OR(AND(OR(MONTH(K$5)=Tasks!$X66,MONTH(K$5)=Tasks!$Y66),K$5&gt;=DATE(YEAR($T66),MONTH($T66),1))),1,0),IF($U66&gt;0,IF(AND(6&gt;=$W66,MOD(6-$W66,$U66)=0),1,0),IF(EOMONTH(K$5,0)&lt;$T66,0,MAX(0,INT((EOMONTH(K$5,0)-$T66)/$V66)-IF(K$5&gt;$T66,-INT(-(K$5-$T66)/$V66),0)+1)))))</f>
        <v/>
      </c>
      <c r="L66" s="32">
        <f>IF($S66=0,0,IF($X66=1,IF(OR(AND(OR(MONTH(L$5)=Tasks!$X66,MONTH(L$5)=Tasks!$Y66),L$5&gt;=DATE(YEAR($T66),MONTH($T66),1))),1,0),IF($U66&gt;0,IF(AND(7&gt;=$W66,MOD(7-$W66,$U66)=0),1,0),IF(EOMONTH(L$5,0)&lt;$T66,0,MAX(0,INT((EOMONTH(L$5,0)-$T66)/$V66)-IF(L$5&gt;$T66,-INT(-(L$5-$T66)/$V66),0)+1)))))</f>
        <v/>
      </c>
      <c r="M66" s="32">
        <f>IF($S66=0,0,IF($X66=1,IF(OR(AND(OR(MONTH(M$5)=Tasks!$X66,MONTH(M$5)=Tasks!$Y66),M$5&gt;=DATE(YEAR($T66),MONTH($T66),1))),1,0),IF($U66&gt;0,IF(AND(8&gt;=$W66,MOD(8-$W66,$U66)=0),1,0),IF(EOMONTH(M$5,0)&lt;$T66,0,MAX(0,INT((EOMONTH(M$5,0)-$T66)/$V66)-IF(M$5&gt;$T66,-INT(-(M$5-$T66)/$V66),0)+1)))))</f>
        <v/>
      </c>
      <c r="N66" s="32">
        <f>IF($S66=0,0,IF($X66=1,IF(OR(AND(OR(MONTH(N$5)=Tasks!$X66,MONTH(N$5)=Tasks!$Y66),N$5&gt;=DATE(YEAR($T66),MONTH($T66),1))),1,0),IF($U66&gt;0,IF(AND(9&gt;=$W66,MOD(9-$W66,$U66)=0),1,0),IF(EOMONTH(N$5,0)&lt;$T66,0,MAX(0,INT((EOMONTH(N$5,0)-$T66)/$V66)-IF(N$5&gt;$T66,-INT(-(N$5-$T66)/$V66),0)+1)))))</f>
        <v/>
      </c>
      <c r="O66" s="32">
        <f>IF($S66=0,0,IF($X66=1,IF(OR(AND(OR(MONTH(O$5)=Tasks!$X66,MONTH(O$5)=Tasks!$Y66),O$5&gt;=DATE(YEAR($T66),MONTH($T66),1))),1,0),IF($U66&gt;0,IF(AND(10&gt;=$W66,MOD(10-$W66,$U66)=0),1,0),IF(EOMONTH(O$5,0)&lt;$T66,0,MAX(0,INT((EOMONTH(O$5,0)-$T66)/$V66)-IF(O$5&gt;$T66,-INT(-(O$5-$T66)/$V66),0)+1)))))</f>
        <v/>
      </c>
      <c r="P66" s="32">
        <f>IF($S66=0,0,IF($X66=1,IF(OR(AND(OR(MONTH(P$5)=Tasks!$X66,MONTH(P$5)=Tasks!$Y66),P$5&gt;=DATE(YEAR($T66),MONTH($T66),1))),1,0),IF($U66&gt;0,IF(AND(11&gt;=$W66,MOD(11-$W66,$U66)=0),1,0),IF(EOMONTH(P$5,0)&lt;$T66,0,MAX(0,INT((EOMONTH(P$5,0)-$T66)/$V66)-IF(P$5&gt;$T66,-INT(-(P$5-$T66)/$V66),0)+1)))))</f>
        <v/>
      </c>
      <c r="Q66" s="32">
        <f>SUM(E66:P66)</f>
        <v/>
      </c>
      <c r="R66" s="26">
        <f>Q66*D66</f>
        <v/>
      </c>
      <c r="S66" s="22">
        <f>IF(AND(Tasks!$A66&lt;&gt;"",Tasks!Z66=1,Tasks!L66&lt;&gt;"No"),1,0)</f>
        <v/>
      </c>
      <c r="T66" s="7">
        <f>IF(S66=0,"",IF(X66=1,Tasks!S66,MAX(Tasks!S66,AsOf)))</f>
        <v/>
      </c>
      <c r="U66" s="22">
        <f>IF(OR(S66=0,X66=1),0,IF(Tasks!F66="Months",Tasks!E66,IF(Tasks!F66="Years",12*Tasks!E66,0)))</f>
        <v/>
      </c>
      <c r="V66" s="22">
        <f>IF(OR(S66=0,X66=1),0,IF(Tasks!F66="Days",Tasks!E66,IF(Tasks!F66="Weeks",7*Tasks!E66,0)))</f>
        <v/>
      </c>
      <c r="W66" s="22">
        <f>IF(S66=0,"",(YEAR(T66)-YEAR(PlanStart))*12+MONTH(T66)-MONTH(PlanStart))</f>
        <v/>
      </c>
      <c r="X66" s="22">
        <f>IF(Tasks!D66="Seasonal",1,0)</f>
        <v/>
      </c>
    </row>
    <row r="67">
      <c r="A67" s="11">
        <f>IF(Tasks!$A67="","",Tasks!$A67)</f>
        <v/>
      </c>
      <c r="B67" s="11">
        <f>IF(Tasks!$A67="","",Tasks!B67&amp;"")</f>
        <v/>
      </c>
      <c r="C67" s="31">
        <f>IF(Tasks!$A67="","",IF(S67=0,Tasks!U67,Tasks!S67))</f>
        <v/>
      </c>
      <c r="D67" s="26">
        <f>IF(Tasks!$A67="",0,N(Tasks!R67))</f>
        <v/>
      </c>
      <c r="E67" s="32">
        <f>IF($S67=0,0,IF($X67=1,IF(OR(AND(OR(MONTH(E$5)=Tasks!$X67,MONTH(E$5)=Tasks!$Y67),E$5&gt;=DATE(YEAR($T67),MONTH($T67),1)),AND(0=0,T67&lt;PlanStart)),1,0),IF($U67&gt;0,IF(AND(0&gt;=$W67,MOD(0-$W67,$U67)=0),1,0),IF(EOMONTH(E$5,0)&lt;$T67,0,MAX(0,INT((EOMONTH(E$5,0)-$T67)/$V67)-IF(E$5&gt;$T67,-INT(-(E$5-$T67)/$V67),0)+1)))))</f>
        <v/>
      </c>
      <c r="F67" s="32">
        <f>IF($S67=0,0,IF($X67=1,IF(OR(AND(OR(MONTH(F$5)=Tasks!$X67,MONTH(F$5)=Tasks!$Y67),F$5&gt;=DATE(YEAR($T67),MONTH($T67),1))),1,0),IF($U67&gt;0,IF(AND(1&gt;=$W67,MOD(1-$W67,$U67)=0),1,0),IF(EOMONTH(F$5,0)&lt;$T67,0,MAX(0,INT((EOMONTH(F$5,0)-$T67)/$V67)-IF(F$5&gt;$T67,-INT(-(F$5-$T67)/$V67),0)+1)))))</f>
        <v/>
      </c>
      <c r="G67" s="32">
        <f>IF($S67=0,0,IF($X67=1,IF(OR(AND(OR(MONTH(G$5)=Tasks!$X67,MONTH(G$5)=Tasks!$Y67),G$5&gt;=DATE(YEAR($T67),MONTH($T67),1))),1,0),IF($U67&gt;0,IF(AND(2&gt;=$W67,MOD(2-$W67,$U67)=0),1,0),IF(EOMONTH(G$5,0)&lt;$T67,0,MAX(0,INT((EOMONTH(G$5,0)-$T67)/$V67)-IF(G$5&gt;$T67,-INT(-(G$5-$T67)/$V67),0)+1)))))</f>
        <v/>
      </c>
      <c r="H67" s="32">
        <f>IF($S67=0,0,IF($X67=1,IF(OR(AND(OR(MONTH(H$5)=Tasks!$X67,MONTH(H$5)=Tasks!$Y67),H$5&gt;=DATE(YEAR($T67),MONTH($T67),1))),1,0),IF($U67&gt;0,IF(AND(3&gt;=$W67,MOD(3-$W67,$U67)=0),1,0),IF(EOMONTH(H$5,0)&lt;$T67,0,MAX(0,INT((EOMONTH(H$5,0)-$T67)/$V67)-IF(H$5&gt;$T67,-INT(-(H$5-$T67)/$V67),0)+1)))))</f>
        <v/>
      </c>
      <c r="I67" s="32">
        <f>IF($S67=0,0,IF($X67=1,IF(OR(AND(OR(MONTH(I$5)=Tasks!$X67,MONTH(I$5)=Tasks!$Y67),I$5&gt;=DATE(YEAR($T67),MONTH($T67),1))),1,0),IF($U67&gt;0,IF(AND(4&gt;=$W67,MOD(4-$W67,$U67)=0),1,0),IF(EOMONTH(I$5,0)&lt;$T67,0,MAX(0,INT((EOMONTH(I$5,0)-$T67)/$V67)-IF(I$5&gt;$T67,-INT(-(I$5-$T67)/$V67),0)+1)))))</f>
        <v/>
      </c>
      <c r="J67" s="32">
        <f>IF($S67=0,0,IF($X67=1,IF(OR(AND(OR(MONTH(J$5)=Tasks!$X67,MONTH(J$5)=Tasks!$Y67),J$5&gt;=DATE(YEAR($T67),MONTH($T67),1))),1,0),IF($U67&gt;0,IF(AND(5&gt;=$W67,MOD(5-$W67,$U67)=0),1,0),IF(EOMONTH(J$5,0)&lt;$T67,0,MAX(0,INT((EOMONTH(J$5,0)-$T67)/$V67)-IF(J$5&gt;$T67,-INT(-(J$5-$T67)/$V67),0)+1)))))</f>
        <v/>
      </c>
      <c r="K67" s="32">
        <f>IF($S67=0,0,IF($X67=1,IF(OR(AND(OR(MONTH(K$5)=Tasks!$X67,MONTH(K$5)=Tasks!$Y67),K$5&gt;=DATE(YEAR($T67),MONTH($T67),1))),1,0),IF($U67&gt;0,IF(AND(6&gt;=$W67,MOD(6-$W67,$U67)=0),1,0),IF(EOMONTH(K$5,0)&lt;$T67,0,MAX(0,INT((EOMONTH(K$5,0)-$T67)/$V67)-IF(K$5&gt;$T67,-INT(-(K$5-$T67)/$V67),0)+1)))))</f>
        <v/>
      </c>
      <c r="L67" s="32">
        <f>IF($S67=0,0,IF($X67=1,IF(OR(AND(OR(MONTH(L$5)=Tasks!$X67,MONTH(L$5)=Tasks!$Y67),L$5&gt;=DATE(YEAR($T67),MONTH($T67),1))),1,0),IF($U67&gt;0,IF(AND(7&gt;=$W67,MOD(7-$W67,$U67)=0),1,0),IF(EOMONTH(L$5,0)&lt;$T67,0,MAX(0,INT((EOMONTH(L$5,0)-$T67)/$V67)-IF(L$5&gt;$T67,-INT(-(L$5-$T67)/$V67),0)+1)))))</f>
        <v/>
      </c>
      <c r="M67" s="32">
        <f>IF($S67=0,0,IF($X67=1,IF(OR(AND(OR(MONTH(M$5)=Tasks!$X67,MONTH(M$5)=Tasks!$Y67),M$5&gt;=DATE(YEAR($T67),MONTH($T67),1))),1,0),IF($U67&gt;0,IF(AND(8&gt;=$W67,MOD(8-$W67,$U67)=0),1,0),IF(EOMONTH(M$5,0)&lt;$T67,0,MAX(0,INT((EOMONTH(M$5,0)-$T67)/$V67)-IF(M$5&gt;$T67,-INT(-(M$5-$T67)/$V67),0)+1)))))</f>
        <v/>
      </c>
      <c r="N67" s="32">
        <f>IF($S67=0,0,IF($X67=1,IF(OR(AND(OR(MONTH(N$5)=Tasks!$X67,MONTH(N$5)=Tasks!$Y67),N$5&gt;=DATE(YEAR($T67),MONTH($T67),1))),1,0),IF($U67&gt;0,IF(AND(9&gt;=$W67,MOD(9-$W67,$U67)=0),1,0),IF(EOMONTH(N$5,0)&lt;$T67,0,MAX(0,INT((EOMONTH(N$5,0)-$T67)/$V67)-IF(N$5&gt;$T67,-INT(-(N$5-$T67)/$V67),0)+1)))))</f>
        <v/>
      </c>
      <c r="O67" s="32">
        <f>IF($S67=0,0,IF($X67=1,IF(OR(AND(OR(MONTH(O$5)=Tasks!$X67,MONTH(O$5)=Tasks!$Y67),O$5&gt;=DATE(YEAR($T67),MONTH($T67),1))),1,0),IF($U67&gt;0,IF(AND(10&gt;=$W67,MOD(10-$W67,$U67)=0),1,0),IF(EOMONTH(O$5,0)&lt;$T67,0,MAX(0,INT((EOMONTH(O$5,0)-$T67)/$V67)-IF(O$5&gt;$T67,-INT(-(O$5-$T67)/$V67),0)+1)))))</f>
        <v/>
      </c>
      <c r="P67" s="32">
        <f>IF($S67=0,0,IF($X67=1,IF(OR(AND(OR(MONTH(P$5)=Tasks!$X67,MONTH(P$5)=Tasks!$Y67),P$5&gt;=DATE(YEAR($T67),MONTH($T67),1))),1,0),IF($U67&gt;0,IF(AND(11&gt;=$W67,MOD(11-$W67,$U67)=0),1,0),IF(EOMONTH(P$5,0)&lt;$T67,0,MAX(0,INT((EOMONTH(P$5,0)-$T67)/$V67)-IF(P$5&gt;$T67,-INT(-(P$5-$T67)/$V67),0)+1)))))</f>
        <v/>
      </c>
      <c r="Q67" s="32">
        <f>SUM(E67:P67)</f>
        <v/>
      </c>
      <c r="R67" s="26">
        <f>Q67*D67</f>
        <v/>
      </c>
      <c r="S67" s="22">
        <f>IF(AND(Tasks!$A67&lt;&gt;"",Tasks!Z67=1,Tasks!L67&lt;&gt;"No"),1,0)</f>
        <v/>
      </c>
      <c r="T67" s="7">
        <f>IF(S67=0,"",IF(X67=1,Tasks!S67,MAX(Tasks!S67,AsOf)))</f>
        <v/>
      </c>
      <c r="U67" s="22">
        <f>IF(OR(S67=0,X67=1),0,IF(Tasks!F67="Months",Tasks!E67,IF(Tasks!F67="Years",12*Tasks!E67,0)))</f>
        <v/>
      </c>
      <c r="V67" s="22">
        <f>IF(OR(S67=0,X67=1),0,IF(Tasks!F67="Days",Tasks!E67,IF(Tasks!F67="Weeks",7*Tasks!E67,0)))</f>
        <v/>
      </c>
      <c r="W67" s="22">
        <f>IF(S67=0,"",(YEAR(T67)-YEAR(PlanStart))*12+MONTH(T67)-MONTH(PlanStart))</f>
        <v/>
      </c>
      <c r="X67" s="22">
        <f>IF(Tasks!D67="Seasonal",1,0)</f>
        <v/>
      </c>
    </row>
    <row r="68">
      <c r="A68" s="11">
        <f>IF(Tasks!$A68="","",Tasks!$A68)</f>
        <v/>
      </c>
      <c r="B68" s="11">
        <f>IF(Tasks!$A68="","",Tasks!B68&amp;"")</f>
        <v/>
      </c>
      <c r="C68" s="31">
        <f>IF(Tasks!$A68="","",IF(S68=0,Tasks!U68,Tasks!S68))</f>
        <v/>
      </c>
      <c r="D68" s="26">
        <f>IF(Tasks!$A68="",0,N(Tasks!R68))</f>
        <v/>
      </c>
      <c r="E68" s="32">
        <f>IF($S68=0,0,IF($X68=1,IF(OR(AND(OR(MONTH(E$5)=Tasks!$X68,MONTH(E$5)=Tasks!$Y68),E$5&gt;=DATE(YEAR($T68),MONTH($T68),1)),AND(0=0,T68&lt;PlanStart)),1,0),IF($U68&gt;0,IF(AND(0&gt;=$W68,MOD(0-$W68,$U68)=0),1,0),IF(EOMONTH(E$5,0)&lt;$T68,0,MAX(0,INT((EOMONTH(E$5,0)-$T68)/$V68)-IF(E$5&gt;$T68,-INT(-(E$5-$T68)/$V68),0)+1)))))</f>
        <v/>
      </c>
      <c r="F68" s="32">
        <f>IF($S68=0,0,IF($X68=1,IF(OR(AND(OR(MONTH(F$5)=Tasks!$X68,MONTH(F$5)=Tasks!$Y68),F$5&gt;=DATE(YEAR($T68),MONTH($T68),1))),1,0),IF($U68&gt;0,IF(AND(1&gt;=$W68,MOD(1-$W68,$U68)=0),1,0),IF(EOMONTH(F$5,0)&lt;$T68,0,MAX(0,INT((EOMONTH(F$5,0)-$T68)/$V68)-IF(F$5&gt;$T68,-INT(-(F$5-$T68)/$V68),0)+1)))))</f>
        <v/>
      </c>
      <c r="G68" s="32">
        <f>IF($S68=0,0,IF($X68=1,IF(OR(AND(OR(MONTH(G$5)=Tasks!$X68,MONTH(G$5)=Tasks!$Y68),G$5&gt;=DATE(YEAR($T68),MONTH($T68),1))),1,0),IF($U68&gt;0,IF(AND(2&gt;=$W68,MOD(2-$W68,$U68)=0),1,0),IF(EOMONTH(G$5,0)&lt;$T68,0,MAX(0,INT((EOMONTH(G$5,0)-$T68)/$V68)-IF(G$5&gt;$T68,-INT(-(G$5-$T68)/$V68),0)+1)))))</f>
        <v/>
      </c>
      <c r="H68" s="32">
        <f>IF($S68=0,0,IF($X68=1,IF(OR(AND(OR(MONTH(H$5)=Tasks!$X68,MONTH(H$5)=Tasks!$Y68),H$5&gt;=DATE(YEAR($T68),MONTH($T68),1))),1,0),IF($U68&gt;0,IF(AND(3&gt;=$W68,MOD(3-$W68,$U68)=0),1,0),IF(EOMONTH(H$5,0)&lt;$T68,0,MAX(0,INT((EOMONTH(H$5,0)-$T68)/$V68)-IF(H$5&gt;$T68,-INT(-(H$5-$T68)/$V68),0)+1)))))</f>
        <v/>
      </c>
      <c r="I68" s="32">
        <f>IF($S68=0,0,IF($X68=1,IF(OR(AND(OR(MONTH(I$5)=Tasks!$X68,MONTH(I$5)=Tasks!$Y68),I$5&gt;=DATE(YEAR($T68),MONTH($T68),1))),1,0),IF($U68&gt;0,IF(AND(4&gt;=$W68,MOD(4-$W68,$U68)=0),1,0),IF(EOMONTH(I$5,0)&lt;$T68,0,MAX(0,INT((EOMONTH(I$5,0)-$T68)/$V68)-IF(I$5&gt;$T68,-INT(-(I$5-$T68)/$V68),0)+1)))))</f>
        <v/>
      </c>
      <c r="J68" s="32">
        <f>IF($S68=0,0,IF($X68=1,IF(OR(AND(OR(MONTH(J$5)=Tasks!$X68,MONTH(J$5)=Tasks!$Y68),J$5&gt;=DATE(YEAR($T68),MONTH($T68),1))),1,0),IF($U68&gt;0,IF(AND(5&gt;=$W68,MOD(5-$W68,$U68)=0),1,0),IF(EOMONTH(J$5,0)&lt;$T68,0,MAX(0,INT((EOMONTH(J$5,0)-$T68)/$V68)-IF(J$5&gt;$T68,-INT(-(J$5-$T68)/$V68),0)+1)))))</f>
        <v/>
      </c>
      <c r="K68" s="32">
        <f>IF($S68=0,0,IF($X68=1,IF(OR(AND(OR(MONTH(K$5)=Tasks!$X68,MONTH(K$5)=Tasks!$Y68),K$5&gt;=DATE(YEAR($T68),MONTH($T68),1))),1,0),IF($U68&gt;0,IF(AND(6&gt;=$W68,MOD(6-$W68,$U68)=0),1,0),IF(EOMONTH(K$5,0)&lt;$T68,0,MAX(0,INT((EOMONTH(K$5,0)-$T68)/$V68)-IF(K$5&gt;$T68,-INT(-(K$5-$T68)/$V68),0)+1)))))</f>
        <v/>
      </c>
      <c r="L68" s="32">
        <f>IF($S68=0,0,IF($X68=1,IF(OR(AND(OR(MONTH(L$5)=Tasks!$X68,MONTH(L$5)=Tasks!$Y68),L$5&gt;=DATE(YEAR($T68),MONTH($T68),1))),1,0),IF($U68&gt;0,IF(AND(7&gt;=$W68,MOD(7-$W68,$U68)=0),1,0),IF(EOMONTH(L$5,0)&lt;$T68,0,MAX(0,INT((EOMONTH(L$5,0)-$T68)/$V68)-IF(L$5&gt;$T68,-INT(-(L$5-$T68)/$V68),0)+1)))))</f>
        <v/>
      </c>
      <c r="M68" s="32">
        <f>IF($S68=0,0,IF($X68=1,IF(OR(AND(OR(MONTH(M$5)=Tasks!$X68,MONTH(M$5)=Tasks!$Y68),M$5&gt;=DATE(YEAR($T68),MONTH($T68),1))),1,0),IF($U68&gt;0,IF(AND(8&gt;=$W68,MOD(8-$W68,$U68)=0),1,0),IF(EOMONTH(M$5,0)&lt;$T68,0,MAX(0,INT((EOMONTH(M$5,0)-$T68)/$V68)-IF(M$5&gt;$T68,-INT(-(M$5-$T68)/$V68),0)+1)))))</f>
        <v/>
      </c>
      <c r="N68" s="32">
        <f>IF($S68=0,0,IF($X68=1,IF(OR(AND(OR(MONTH(N$5)=Tasks!$X68,MONTH(N$5)=Tasks!$Y68),N$5&gt;=DATE(YEAR($T68),MONTH($T68),1))),1,0),IF($U68&gt;0,IF(AND(9&gt;=$W68,MOD(9-$W68,$U68)=0),1,0),IF(EOMONTH(N$5,0)&lt;$T68,0,MAX(0,INT((EOMONTH(N$5,0)-$T68)/$V68)-IF(N$5&gt;$T68,-INT(-(N$5-$T68)/$V68),0)+1)))))</f>
        <v/>
      </c>
      <c r="O68" s="32">
        <f>IF($S68=0,0,IF($X68=1,IF(OR(AND(OR(MONTH(O$5)=Tasks!$X68,MONTH(O$5)=Tasks!$Y68),O$5&gt;=DATE(YEAR($T68),MONTH($T68),1))),1,0),IF($U68&gt;0,IF(AND(10&gt;=$W68,MOD(10-$W68,$U68)=0),1,0),IF(EOMONTH(O$5,0)&lt;$T68,0,MAX(0,INT((EOMONTH(O$5,0)-$T68)/$V68)-IF(O$5&gt;$T68,-INT(-(O$5-$T68)/$V68),0)+1)))))</f>
        <v/>
      </c>
      <c r="P68" s="32">
        <f>IF($S68=0,0,IF($X68=1,IF(OR(AND(OR(MONTH(P$5)=Tasks!$X68,MONTH(P$5)=Tasks!$Y68),P$5&gt;=DATE(YEAR($T68),MONTH($T68),1))),1,0),IF($U68&gt;0,IF(AND(11&gt;=$W68,MOD(11-$W68,$U68)=0),1,0),IF(EOMONTH(P$5,0)&lt;$T68,0,MAX(0,INT((EOMONTH(P$5,0)-$T68)/$V68)-IF(P$5&gt;$T68,-INT(-(P$5-$T68)/$V68),0)+1)))))</f>
        <v/>
      </c>
      <c r="Q68" s="32">
        <f>SUM(E68:P68)</f>
        <v/>
      </c>
      <c r="R68" s="26">
        <f>Q68*D68</f>
        <v/>
      </c>
      <c r="S68" s="22">
        <f>IF(AND(Tasks!$A68&lt;&gt;"",Tasks!Z68=1,Tasks!L68&lt;&gt;"No"),1,0)</f>
        <v/>
      </c>
      <c r="T68" s="7">
        <f>IF(S68=0,"",IF(X68=1,Tasks!S68,MAX(Tasks!S68,AsOf)))</f>
        <v/>
      </c>
      <c r="U68" s="22">
        <f>IF(OR(S68=0,X68=1),0,IF(Tasks!F68="Months",Tasks!E68,IF(Tasks!F68="Years",12*Tasks!E68,0)))</f>
        <v/>
      </c>
      <c r="V68" s="22">
        <f>IF(OR(S68=0,X68=1),0,IF(Tasks!F68="Days",Tasks!E68,IF(Tasks!F68="Weeks",7*Tasks!E68,0)))</f>
        <v/>
      </c>
      <c r="W68" s="22">
        <f>IF(S68=0,"",(YEAR(T68)-YEAR(PlanStart))*12+MONTH(T68)-MONTH(PlanStart))</f>
        <v/>
      </c>
      <c r="X68" s="22">
        <f>IF(Tasks!D68="Seasonal",1,0)</f>
        <v/>
      </c>
    </row>
    <row r="69">
      <c r="A69" s="11">
        <f>IF(Tasks!$A69="","",Tasks!$A69)</f>
        <v/>
      </c>
      <c r="B69" s="11">
        <f>IF(Tasks!$A69="","",Tasks!B69&amp;"")</f>
        <v/>
      </c>
      <c r="C69" s="31">
        <f>IF(Tasks!$A69="","",IF(S69=0,Tasks!U69,Tasks!S69))</f>
        <v/>
      </c>
      <c r="D69" s="26">
        <f>IF(Tasks!$A69="",0,N(Tasks!R69))</f>
        <v/>
      </c>
      <c r="E69" s="32">
        <f>IF($S69=0,0,IF($X69=1,IF(OR(AND(OR(MONTH(E$5)=Tasks!$X69,MONTH(E$5)=Tasks!$Y69),E$5&gt;=DATE(YEAR($T69),MONTH($T69),1)),AND(0=0,T69&lt;PlanStart)),1,0),IF($U69&gt;0,IF(AND(0&gt;=$W69,MOD(0-$W69,$U69)=0),1,0),IF(EOMONTH(E$5,0)&lt;$T69,0,MAX(0,INT((EOMONTH(E$5,0)-$T69)/$V69)-IF(E$5&gt;$T69,-INT(-(E$5-$T69)/$V69),0)+1)))))</f>
        <v/>
      </c>
      <c r="F69" s="32">
        <f>IF($S69=0,0,IF($X69=1,IF(OR(AND(OR(MONTH(F$5)=Tasks!$X69,MONTH(F$5)=Tasks!$Y69),F$5&gt;=DATE(YEAR($T69),MONTH($T69),1))),1,0),IF($U69&gt;0,IF(AND(1&gt;=$W69,MOD(1-$W69,$U69)=0),1,0),IF(EOMONTH(F$5,0)&lt;$T69,0,MAX(0,INT((EOMONTH(F$5,0)-$T69)/$V69)-IF(F$5&gt;$T69,-INT(-(F$5-$T69)/$V69),0)+1)))))</f>
        <v/>
      </c>
      <c r="G69" s="32">
        <f>IF($S69=0,0,IF($X69=1,IF(OR(AND(OR(MONTH(G$5)=Tasks!$X69,MONTH(G$5)=Tasks!$Y69),G$5&gt;=DATE(YEAR($T69),MONTH($T69),1))),1,0),IF($U69&gt;0,IF(AND(2&gt;=$W69,MOD(2-$W69,$U69)=0),1,0),IF(EOMONTH(G$5,0)&lt;$T69,0,MAX(0,INT((EOMONTH(G$5,0)-$T69)/$V69)-IF(G$5&gt;$T69,-INT(-(G$5-$T69)/$V69),0)+1)))))</f>
        <v/>
      </c>
      <c r="H69" s="32">
        <f>IF($S69=0,0,IF($X69=1,IF(OR(AND(OR(MONTH(H$5)=Tasks!$X69,MONTH(H$5)=Tasks!$Y69),H$5&gt;=DATE(YEAR($T69),MONTH($T69),1))),1,0),IF($U69&gt;0,IF(AND(3&gt;=$W69,MOD(3-$W69,$U69)=0),1,0),IF(EOMONTH(H$5,0)&lt;$T69,0,MAX(0,INT((EOMONTH(H$5,0)-$T69)/$V69)-IF(H$5&gt;$T69,-INT(-(H$5-$T69)/$V69),0)+1)))))</f>
        <v/>
      </c>
      <c r="I69" s="32">
        <f>IF($S69=0,0,IF($X69=1,IF(OR(AND(OR(MONTH(I$5)=Tasks!$X69,MONTH(I$5)=Tasks!$Y69),I$5&gt;=DATE(YEAR($T69),MONTH($T69),1))),1,0),IF($U69&gt;0,IF(AND(4&gt;=$W69,MOD(4-$W69,$U69)=0),1,0),IF(EOMONTH(I$5,0)&lt;$T69,0,MAX(0,INT((EOMONTH(I$5,0)-$T69)/$V69)-IF(I$5&gt;$T69,-INT(-(I$5-$T69)/$V69),0)+1)))))</f>
        <v/>
      </c>
      <c r="J69" s="32">
        <f>IF($S69=0,0,IF($X69=1,IF(OR(AND(OR(MONTH(J$5)=Tasks!$X69,MONTH(J$5)=Tasks!$Y69),J$5&gt;=DATE(YEAR($T69),MONTH($T69),1))),1,0),IF($U69&gt;0,IF(AND(5&gt;=$W69,MOD(5-$W69,$U69)=0),1,0),IF(EOMONTH(J$5,0)&lt;$T69,0,MAX(0,INT((EOMONTH(J$5,0)-$T69)/$V69)-IF(J$5&gt;$T69,-INT(-(J$5-$T69)/$V69),0)+1)))))</f>
        <v/>
      </c>
      <c r="K69" s="32">
        <f>IF($S69=0,0,IF($X69=1,IF(OR(AND(OR(MONTH(K$5)=Tasks!$X69,MONTH(K$5)=Tasks!$Y69),K$5&gt;=DATE(YEAR($T69),MONTH($T69),1))),1,0),IF($U69&gt;0,IF(AND(6&gt;=$W69,MOD(6-$W69,$U69)=0),1,0),IF(EOMONTH(K$5,0)&lt;$T69,0,MAX(0,INT((EOMONTH(K$5,0)-$T69)/$V69)-IF(K$5&gt;$T69,-INT(-(K$5-$T69)/$V69),0)+1)))))</f>
        <v/>
      </c>
      <c r="L69" s="32">
        <f>IF($S69=0,0,IF($X69=1,IF(OR(AND(OR(MONTH(L$5)=Tasks!$X69,MONTH(L$5)=Tasks!$Y69),L$5&gt;=DATE(YEAR($T69),MONTH($T69),1))),1,0),IF($U69&gt;0,IF(AND(7&gt;=$W69,MOD(7-$W69,$U69)=0),1,0),IF(EOMONTH(L$5,0)&lt;$T69,0,MAX(0,INT((EOMONTH(L$5,0)-$T69)/$V69)-IF(L$5&gt;$T69,-INT(-(L$5-$T69)/$V69),0)+1)))))</f>
        <v/>
      </c>
      <c r="M69" s="32">
        <f>IF($S69=0,0,IF($X69=1,IF(OR(AND(OR(MONTH(M$5)=Tasks!$X69,MONTH(M$5)=Tasks!$Y69),M$5&gt;=DATE(YEAR($T69),MONTH($T69),1))),1,0),IF($U69&gt;0,IF(AND(8&gt;=$W69,MOD(8-$W69,$U69)=0),1,0),IF(EOMONTH(M$5,0)&lt;$T69,0,MAX(0,INT((EOMONTH(M$5,0)-$T69)/$V69)-IF(M$5&gt;$T69,-INT(-(M$5-$T69)/$V69),0)+1)))))</f>
        <v/>
      </c>
      <c r="N69" s="32">
        <f>IF($S69=0,0,IF($X69=1,IF(OR(AND(OR(MONTH(N$5)=Tasks!$X69,MONTH(N$5)=Tasks!$Y69),N$5&gt;=DATE(YEAR($T69),MONTH($T69),1))),1,0),IF($U69&gt;0,IF(AND(9&gt;=$W69,MOD(9-$W69,$U69)=0),1,0),IF(EOMONTH(N$5,0)&lt;$T69,0,MAX(0,INT((EOMONTH(N$5,0)-$T69)/$V69)-IF(N$5&gt;$T69,-INT(-(N$5-$T69)/$V69),0)+1)))))</f>
        <v/>
      </c>
      <c r="O69" s="32">
        <f>IF($S69=0,0,IF($X69=1,IF(OR(AND(OR(MONTH(O$5)=Tasks!$X69,MONTH(O$5)=Tasks!$Y69),O$5&gt;=DATE(YEAR($T69),MONTH($T69),1))),1,0),IF($U69&gt;0,IF(AND(10&gt;=$W69,MOD(10-$W69,$U69)=0),1,0),IF(EOMONTH(O$5,0)&lt;$T69,0,MAX(0,INT((EOMONTH(O$5,0)-$T69)/$V69)-IF(O$5&gt;$T69,-INT(-(O$5-$T69)/$V69),0)+1)))))</f>
        <v/>
      </c>
      <c r="P69" s="32">
        <f>IF($S69=0,0,IF($X69=1,IF(OR(AND(OR(MONTH(P$5)=Tasks!$X69,MONTH(P$5)=Tasks!$Y69),P$5&gt;=DATE(YEAR($T69),MONTH($T69),1))),1,0),IF($U69&gt;0,IF(AND(11&gt;=$W69,MOD(11-$W69,$U69)=0),1,0),IF(EOMONTH(P$5,0)&lt;$T69,0,MAX(0,INT((EOMONTH(P$5,0)-$T69)/$V69)-IF(P$5&gt;$T69,-INT(-(P$5-$T69)/$V69),0)+1)))))</f>
        <v/>
      </c>
      <c r="Q69" s="32">
        <f>SUM(E69:P69)</f>
        <v/>
      </c>
      <c r="R69" s="26">
        <f>Q69*D69</f>
        <v/>
      </c>
      <c r="S69" s="22">
        <f>IF(AND(Tasks!$A69&lt;&gt;"",Tasks!Z69=1,Tasks!L69&lt;&gt;"No"),1,0)</f>
        <v/>
      </c>
      <c r="T69" s="7">
        <f>IF(S69=0,"",IF(X69=1,Tasks!S69,MAX(Tasks!S69,AsOf)))</f>
        <v/>
      </c>
      <c r="U69" s="22">
        <f>IF(OR(S69=0,X69=1),0,IF(Tasks!F69="Months",Tasks!E69,IF(Tasks!F69="Years",12*Tasks!E69,0)))</f>
        <v/>
      </c>
      <c r="V69" s="22">
        <f>IF(OR(S69=0,X69=1),0,IF(Tasks!F69="Days",Tasks!E69,IF(Tasks!F69="Weeks",7*Tasks!E69,0)))</f>
        <v/>
      </c>
      <c r="W69" s="22">
        <f>IF(S69=0,"",(YEAR(T69)-YEAR(PlanStart))*12+MONTH(T69)-MONTH(PlanStart))</f>
        <v/>
      </c>
      <c r="X69" s="22">
        <f>IF(Tasks!D69="Seasonal",1,0)</f>
        <v/>
      </c>
    </row>
    <row r="70">
      <c r="A70" s="11">
        <f>IF(Tasks!$A70="","",Tasks!$A70)</f>
        <v/>
      </c>
      <c r="B70" s="11">
        <f>IF(Tasks!$A70="","",Tasks!B70&amp;"")</f>
        <v/>
      </c>
      <c r="C70" s="31">
        <f>IF(Tasks!$A70="","",IF(S70=0,Tasks!U70,Tasks!S70))</f>
        <v/>
      </c>
      <c r="D70" s="26">
        <f>IF(Tasks!$A70="",0,N(Tasks!R70))</f>
        <v/>
      </c>
      <c r="E70" s="32">
        <f>IF($S70=0,0,IF($X70=1,IF(OR(AND(OR(MONTH(E$5)=Tasks!$X70,MONTH(E$5)=Tasks!$Y70),E$5&gt;=DATE(YEAR($T70),MONTH($T70),1)),AND(0=0,T70&lt;PlanStart)),1,0),IF($U70&gt;0,IF(AND(0&gt;=$W70,MOD(0-$W70,$U70)=0),1,0),IF(EOMONTH(E$5,0)&lt;$T70,0,MAX(0,INT((EOMONTH(E$5,0)-$T70)/$V70)-IF(E$5&gt;$T70,-INT(-(E$5-$T70)/$V70),0)+1)))))</f>
        <v/>
      </c>
      <c r="F70" s="32">
        <f>IF($S70=0,0,IF($X70=1,IF(OR(AND(OR(MONTH(F$5)=Tasks!$X70,MONTH(F$5)=Tasks!$Y70),F$5&gt;=DATE(YEAR($T70),MONTH($T70),1))),1,0),IF($U70&gt;0,IF(AND(1&gt;=$W70,MOD(1-$W70,$U70)=0),1,0),IF(EOMONTH(F$5,0)&lt;$T70,0,MAX(0,INT((EOMONTH(F$5,0)-$T70)/$V70)-IF(F$5&gt;$T70,-INT(-(F$5-$T70)/$V70),0)+1)))))</f>
        <v/>
      </c>
      <c r="G70" s="32">
        <f>IF($S70=0,0,IF($X70=1,IF(OR(AND(OR(MONTH(G$5)=Tasks!$X70,MONTH(G$5)=Tasks!$Y70),G$5&gt;=DATE(YEAR($T70),MONTH($T70),1))),1,0),IF($U70&gt;0,IF(AND(2&gt;=$W70,MOD(2-$W70,$U70)=0),1,0),IF(EOMONTH(G$5,0)&lt;$T70,0,MAX(0,INT((EOMONTH(G$5,0)-$T70)/$V70)-IF(G$5&gt;$T70,-INT(-(G$5-$T70)/$V70),0)+1)))))</f>
        <v/>
      </c>
      <c r="H70" s="32">
        <f>IF($S70=0,0,IF($X70=1,IF(OR(AND(OR(MONTH(H$5)=Tasks!$X70,MONTH(H$5)=Tasks!$Y70),H$5&gt;=DATE(YEAR($T70),MONTH($T70),1))),1,0),IF($U70&gt;0,IF(AND(3&gt;=$W70,MOD(3-$W70,$U70)=0),1,0),IF(EOMONTH(H$5,0)&lt;$T70,0,MAX(0,INT((EOMONTH(H$5,0)-$T70)/$V70)-IF(H$5&gt;$T70,-INT(-(H$5-$T70)/$V70),0)+1)))))</f>
        <v/>
      </c>
      <c r="I70" s="32">
        <f>IF($S70=0,0,IF($X70=1,IF(OR(AND(OR(MONTH(I$5)=Tasks!$X70,MONTH(I$5)=Tasks!$Y70),I$5&gt;=DATE(YEAR($T70),MONTH($T70),1))),1,0),IF($U70&gt;0,IF(AND(4&gt;=$W70,MOD(4-$W70,$U70)=0),1,0),IF(EOMONTH(I$5,0)&lt;$T70,0,MAX(0,INT((EOMONTH(I$5,0)-$T70)/$V70)-IF(I$5&gt;$T70,-INT(-(I$5-$T70)/$V70),0)+1)))))</f>
        <v/>
      </c>
      <c r="J70" s="32">
        <f>IF($S70=0,0,IF($X70=1,IF(OR(AND(OR(MONTH(J$5)=Tasks!$X70,MONTH(J$5)=Tasks!$Y70),J$5&gt;=DATE(YEAR($T70),MONTH($T70),1))),1,0),IF($U70&gt;0,IF(AND(5&gt;=$W70,MOD(5-$W70,$U70)=0),1,0),IF(EOMONTH(J$5,0)&lt;$T70,0,MAX(0,INT((EOMONTH(J$5,0)-$T70)/$V70)-IF(J$5&gt;$T70,-INT(-(J$5-$T70)/$V70),0)+1)))))</f>
        <v/>
      </c>
      <c r="K70" s="32">
        <f>IF($S70=0,0,IF($X70=1,IF(OR(AND(OR(MONTH(K$5)=Tasks!$X70,MONTH(K$5)=Tasks!$Y70),K$5&gt;=DATE(YEAR($T70),MONTH($T70),1))),1,0),IF($U70&gt;0,IF(AND(6&gt;=$W70,MOD(6-$W70,$U70)=0),1,0),IF(EOMONTH(K$5,0)&lt;$T70,0,MAX(0,INT((EOMONTH(K$5,0)-$T70)/$V70)-IF(K$5&gt;$T70,-INT(-(K$5-$T70)/$V70),0)+1)))))</f>
        <v/>
      </c>
      <c r="L70" s="32">
        <f>IF($S70=0,0,IF($X70=1,IF(OR(AND(OR(MONTH(L$5)=Tasks!$X70,MONTH(L$5)=Tasks!$Y70),L$5&gt;=DATE(YEAR($T70),MONTH($T70),1))),1,0),IF($U70&gt;0,IF(AND(7&gt;=$W70,MOD(7-$W70,$U70)=0),1,0),IF(EOMONTH(L$5,0)&lt;$T70,0,MAX(0,INT((EOMONTH(L$5,0)-$T70)/$V70)-IF(L$5&gt;$T70,-INT(-(L$5-$T70)/$V70),0)+1)))))</f>
        <v/>
      </c>
      <c r="M70" s="32">
        <f>IF($S70=0,0,IF($X70=1,IF(OR(AND(OR(MONTH(M$5)=Tasks!$X70,MONTH(M$5)=Tasks!$Y70),M$5&gt;=DATE(YEAR($T70),MONTH($T70),1))),1,0),IF($U70&gt;0,IF(AND(8&gt;=$W70,MOD(8-$W70,$U70)=0),1,0),IF(EOMONTH(M$5,0)&lt;$T70,0,MAX(0,INT((EOMONTH(M$5,0)-$T70)/$V70)-IF(M$5&gt;$T70,-INT(-(M$5-$T70)/$V70),0)+1)))))</f>
        <v/>
      </c>
      <c r="N70" s="32">
        <f>IF($S70=0,0,IF($X70=1,IF(OR(AND(OR(MONTH(N$5)=Tasks!$X70,MONTH(N$5)=Tasks!$Y70),N$5&gt;=DATE(YEAR($T70),MONTH($T70),1))),1,0),IF($U70&gt;0,IF(AND(9&gt;=$W70,MOD(9-$W70,$U70)=0),1,0),IF(EOMONTH(N$5,0)&lt;$T70,0,MAX(0,INT((EOMONTH(N$5,0)-$T70)/$V70)-IF(N$5&gt;$T70,-INT(-(N$5-$T70)/$V70),0)+1)))))</f>
        <v/>
      </c>
      <c r="O70" s="32">
        <f>IF($S70=0,0,IF($X70=1,IF(OR(AND(OR(MONTH(O$5)=Tasks!$X70,MONTH(O$5)=Tasks!$Y70),O$5&gt;=DATE(YEAR($T70),MONTH($T70),1))),1,0),IF($U70&gt;0,IF(AND(10&gt;=$W70,MOD(10-$W70,$U70)=0),1,0),IF(EOMONTH(O$5,0)&lt;$T70,0,MAX(0,INT((EOMONTH(O$5,0)-$T70)/$V70)-IF(O$5&gt;$T70,-INT(-(O$5-$T70)/$V70),0)+1)))))</f>
        <v/>
      </c>
      <c r="P70" s="32">
        <f>IF($S70=0,0,IF($X70=1,IF(OR(AND(OR(MONTH(P$5)=Tasks!$X70,MONTH(P$5)=Tasks!$Y70),P$5&gt;=DATE(YEAR($T70),MONTH($T70),1))),1,0),IF($U70&gt;0,IF(AND(11&gt;=$W70,MOD(11-$W70,$U70)=0),1,0),IF(EOMONTH(P$5,0)&lt;$T70,0,MAX(0,INT((EOMONTH(P$5,0)-$T70)/$V70)-IF(P$5&gt;$T70,-INT(-(P$5-$T70)/$V70),0)+1)))))</f>
        <v/>
      </c>
      <c r="Q70" s="32">
        <f>SUM(E70:P70)</f>
        <v/>
      </c>
      <c r="R70" s="26">
        <f>Q70*D70</f>
        <v/>
      </c>
      <c r="S70" s="22">
        <f>IF(AND(Tasks!$A70&lt;&gt;"",Tasks!Z70=1,Tasks!L70&lt;&gt;"No"),1,0)</f>
        <v/>
      </c>
      <c r="T70" s="7">
        <f>IF(S70=0,"",IF(X70=1,Tasks!S70,MAX(Tasks!S70,AsOf)))</f>
        <v/>
      </c>
      <c r="U70" s="22">
        <f>IF(OR(S70=0,X70=1),0,IF(Tasks!F70="Months",Tasks!E70,IF(Tasks!F70="Years",12*Tasks!E70,0)))</f>
        <v/>
      </c>
      <c r="V70" s="22">
        <f>IF(OR(S70=0,X70=1),0,IF(Tasks!F70="Days",Tasks!E70,IF(Tasks!F70="Weeks",7*Tasks!E70,0)))</f>
        <v/>
      </c>
      <c r="W70" s="22">
        <f>IF(S70=0,"",(YEAR(T70)-YEAR(PlanStart))*12+MONTH(T70)-MONTH(PlanStart))</f>
        <v/>
      </c>
      <c r="X70" s="22">
        <f>IF(Tasks!D70="Seasonal",1,0)</f>
        <v/>
      </c>
    </row>
    <row r="71">
      <c r="A71" s="11">
        <f>IF(Tasks!$A71="","",Tasks!$A71)</f>
        <v/>
      </c>
      <c r="B71" s="11">
        <f>IF(Tasks!$A71="","",Tasks!B71&amp;"")</f>
        <v/>
      </c>
      <c r="C71" s="31">
        <f>IF(Tasks!$A71="","",IF(S71=0,Tasks!U71,Tasks!S71))</f>
        <v/>
      </c>
      <c r="D71" s="26">
        <f>IF(Tasks!$A71="",0,N(Tasks!R71))</f>
        <v/>
      </c>
      <c r="E71" s="32">
        <f>IF($S71=0,0,IF($X71=1,IF(OR(AND(OR(MONTH(E$5)=Tasks!$X71,MONTH(E$5)=Tasks!$Y71),E$5&gt;=DATE(YEAR($T71),MONTH($T71),1)),AND(0=0,T71&lt;PlanStart)),1,0),IF($U71&gt;0,IF(AND(0&gt;=$W71,MOD(0-$W71,$U71)=0),1,0),IF(EOMONTH(E$5,0)&lt;$T71,0,MAX(0,INT((EOMONTH(E$5,0)-$T71)/$V71)-IF(E$5&gt;$T71,-INT(-(E$5-$T71)/$V71),0)+1)))))</f>
        <v/>
      </c>
      <c r="F71" s="32">
        <f>IF($S71=0,0,IF($X71=1,IF(OR(AND(OR(MONTH(F$5)=Tasks!$X71,MONTH(F$5)=Tasks!$Y71),F$5&gt;=DATE(YEAR($T71),MONTH($T71),1))),1,0),IF($U71&gt;0,IF(AND(1&gt;=$W71,MOD(1-$W71,$U71)=0),1,0),IF(EOMONTH(F$5,0)&lt;$T71,0,MAX(0,INT((EOMONTH(F$5,0)-$T71)/$V71)-IF(F$5&gt;$T71,-INT(-(F$5-$T71)/$V71),0)+1)))))</f>
        <v/>
      </c>
      <c r="G71" s="32">
        <f>IF($S71=0,0,IF($X71=1,IF(OR(AND(OR(MONTH(G$5)=Tasks!$X71,MONTH(G$5)=Tasks!$Y71),G$5&gt;=DATE(YEAR($T71),MONTH($T71),1))),1,0),IF($U71&gt;0,IF(AND(2&gt;=$W71,MOD(2-$W71,$U71)=0),1,0),IF(EOMONTH(G$5,0)&lt;$T71,0,MAX(0,INT((EOMONTH(G$5,0)-$T71)/$V71)-IF(G$5&gt;$T71,-INT(-(G$5-$T71)/$V71),0)+1)))))</f>
        <v/>
      </c>
      <c r="H71" s="32">
        <f>IF($S71=0,0,IF($X71=1,IF(OR(AND(OR(MONTH(H$5)=Tasks!$X71,MONTH(H$5)=Tasks!$Y71),H$5&gt;=DATE(YEAR($T71),MONTH($T71),1))),1,0),IF($U71&gt;0,IF(AND(3&gt;=$W71,MOD(3-$W71,$U71)=0),1,0),IF(EOMONTH(H$5,0)&lt;$T71,0,MAX(0,INT((EOMONTH(H$5,0)-$T71)/$V71)-IF(H$5&gt;$T71,-INT(-(H$5-$T71)/$V71),0)+1)))))</f>
        <v/>
      </c>
      <c r="I71" s="32">
        <f>IF($S71=0,0,IF($X71=1,IF(OR(AND(OR(MONTH(I$5)=Tasks!$X71,MONTH(I$5)=Tasks!$Y71),I$5&gt;=DATE(YEAR($T71),MONTH($T71),1))),1,0),IF($U71&gt;0,IF(AND(4&gt;=$W71,MOD(4-$W71,$U71)=0),1,0),IF(EOMONTH(I$5,0)&lt;$T71,0,MAX(0,INT((EOMONTH(I$5,0)-$T71)/$V71)-IF(I$5&gt;$T71,-INT(-(I$5-$T71)/$V71),0)+1)))))</f>
        <v/>
      </c>
      <c r="J71" s="32">
        <f>IF($S71=0,0,IF($X71=1,IF(OR(AND(OR(MONTH(J$5)=Tasks!$X71,MONTH(J$5)=Tasks!$Y71),J$5&gt;=DATE(YEAR($T71),MONTH($T71),1))),1,0),IF($U71&gt;0,IF(AND(5&gt;=$W71,MOD(5-$W71,$U71)=0),1,0),IF(EOMONTH(J$5,0)&lt;$T71,0,MAX(0,INT((EOMONTH(J$5,0)-$T71)/$V71)-IF(J$5&gt;$T71,-INT(-(J$5-$T71)/$V71),0)+1)))))</f>
        <v/>
      </c>
      <c r="K71" s="32">
        <f>IF($S71=0,0,IF($X71=1,IF(OR(AND(OR(MONTH(K$5)=Tasks!$X71,MONTH(K$5)=Tasks!$Y71),K$5&gt;=DATE(YEAR($T71),MONTH($T71),1))),1,0),IF($U71&gt;0,IF(AND(6&gt;=$W71,MOD(6-$W71,$U71)=0),1,0),IF(EOMONTH(K$5,0)&lt;$T71,0,MAX(0,INT((EOMONTH(K$5,0)-$T71)/$V71)-IF(K$5&gt;$T71,-INT(-(K$5-$T71)/$V71),0)+1)))))</f>
        <v/>
      </c>
      <c r="L71" s="32">
        <f>IF($S71=0,0,IF($X71=1,IF(OR(AND(OR(MONTH(L$5)=Tasks!$X71,MONTH(L$5)=Tasks!$Y71),L$5&gt;=DATE(YEAR($T71),MONTH($T71),1))),1,0),IF($U71&gt;0,IF(AND(7&gt;=$W71,MOD(7-$W71,$U71)=0),1,0),IF(EOMONTH(L$5,0)&lt;$T71,0,MAX(0,INT((EOMONTH(L$5,0)-$T71)/$V71)-IF(L$5&gt;$T71,-INT(-(L$5-$T71)/$V71),0)+1)))))</f>
        <v/>
      </c>
      <c r="M71" s="32">
        <f>IF($S71=0,0,IF($X71=1,IF(OR(AND(OR(MONTH(M$5)=Tasks!$X71,MONTH(M$5)=Tasks!$Y71),M$5&gt;=DATE(YEAR($T71),MONTH($T71),1))),1,0),IF($U71&gt;0,IF(AND(8&gt;=$W71,MOD(8-$W71,$U71)=0),1,0),IF(EOMONTH(M$5,0)&lt;$T71,0,MAX(0,INT((EOMONTH(M$5,0)-$T71)/$V71)-IF(M$5&gt;$T71,-INT(-(M$5-$T71)/$V71),0)+1)))))</f>
        <v/>
      </c>
      <c r="N71" s="32">
        <f>IF($S71=0,0,IF($X71=1,IF(OR(AND(OR(MONTH(N$5)=Tasks!$X71,MONTH(N$5)=Tasks!$Y71),N$5&gt;=DATE(YEAR($T71),MONTH($T71),1))),1,0),IF($U71&gt;0,IF(AND(9&gt;=$W71,MOD(9-$W71,$U71)=0),1,0),IF(EOMONTH(N$5,0)&lt;$T71,0,MAX(0,INT((EOMONTH(N$5,0)-$T71)/$V71)-IF(N$5&gt;$T71,-INT(-(N$5-$T71)/$V71),0)+1)))))</f>
        <v/>
      </c>
      <c r="O71" s="32">
        <f>IF($S71=0,0,IF($X71=1,IF(OR(AND(OR(MONTH(O$5)=Tasks!$X71,MONTH(O$5)=Tasks!$Y71),O$5&gt;=DATE(YEAR($T71),MONTH($T71),1))),1,0),IF($U71&gt;0,IF(AND(10&gt;=$W71,MOD(10-$W71,$U71)=0),1,0),IF(EOMONTH(O$5,0)&lt;$T71,0,MAX(0,INT((EOMONTH(O$5,0)-$T71)/$V71)-IF(O$5&gt;$T71,-INT(-(O$5-$T71)/$V71),0)+1)))))</f>
        <v/>
      </c>
      <c r="P71" s="32">
        <f>IF($S71=0,0,IF($X71=1,IF(OR(AND(OR(MONTH(P$5)=Tasks!$X71,MONTH(P$5)=Tasks!$Y71),P$5&gt;=DATE(YEAR($T71),MONTH($T71),1))),1,0),IF($U71&gt;0,IF(AND(11&gt;=$W71,MOD(11-$W71,$U71)=0),1,0),IF(EOMONTH(P$5,0)&lt;$T71,0,MAX(0,INT((EOMONTH(P$5,0)-$T71)/$V71)-IF(P$5&gt;$T71,-INT(-(P$5-$T71)/$V71),0)+1)))))</f>
        <v/>
      </c>
      <c r="Q71" s="32">
        <f>SUM(E71:P71)</f>
        <v/>
      </c>
      <c r="R71" s="26">
        <f>Q71*D71</f>
        <v/>
      </c>
      <c r="S71" s="22">
        <f>IF(AND(Tasks!$A71&lt;&gt;"",Tasks!Z71=1,Tasks!L71&lt;&gt;"No"),1,0)</f>
        <v/>
      </c>
      <c r="T71" s="7">
        <f>IF(S71=0,"",IF(X71=1,Tasks!S71,MAX(Tasks!S71,AsOf)))</f>
        <v/>
      </c>
      <c r="U71" s="22">
        <f>IF(OR(S71=0,X71=1),0,IF(Tasks!F71="Months",Tasks!E71,IF(Tasks!F71="Years",12*Tasks!E71,0)))</f>
        <v/>
      </c>
      <c r="V71" s="22">
        <f>IF(OR(S71=0,X71=1),0,IF(Tasks!F71="Days",Tasks!E71,IF(Tasks!F71="Weeks",7*Tasks!E71,0)))</f>
        <v/>
      </c>
      <c r="W71" s="22">
        <f>IF(S71=0,"",(YEAR(T71)-YEAR(PlanStart))*12+MONTH(T71)-MONTH(PlanStart))</f>
        <v/>
      </c>
      <c r="X71" s="22">
        <f>IF(Tasks!D71="Seasonal",1,0)</f>
        <v/>
      </c>
    </row>
    <row r="72">
      <c r="A72" s="11">
        <f>IF(Tasks!$A72="","",Tasks!$A72)</f>
        <v/>
      </c>
      <c r="B72" s="11">
        <f>IF(Tasks!$A72="","",Tasks!B72&amp;"")</f>
        <v/>
      </c>
      <c r="C72" s="31">
        <f>IF(Tasks!$A72="","",IF(S72=0,Tasks!U72,Tasks!S72))</f>
        <v/>
      </c>
      <c r="D72" s="26">
        <f>IF(Tasks!$A72="",0,N(Tasks!R72))</f>
        <v/>
      </c>
      <c r="E72" s="32">
        <f>IF($S72=0,0,IF($X72=1,IF(OR(AND(OR(MONTH(E$5)=Tasks!$X72,MONTH(E$5)=Tasks!$Y72),E$5&gt;=DATE(YEAR($T72),MONTH($T72),1)),AND(0=0,T72&lt;PlanStart)),1,0),IF($U72&gt;0,IF(AND(0&gt;=$W72,MOD(0-$W72,$U72)=0),1,0),IF(EOMONTH(E$5,0)&lt;$T72,0,MAX(0,INT((EOMONTH(E$5,0)-$T72)/$V72)-IF(E$5&gt;$T72,-INT(-(E$5-$T72)/$V72),0)+1)))))</f>
        <v/>
      </c>
      <c r="F72" s="32">
        <f>IF($S72=0,0,IF($X72=1,IF(OR(AND(OR(MONTH(F$5)=Tasks!$X72,MONTH(F$5)=Tasks!$Y72),F$5&gt;=DATE(YEAR($T72),MONTH($T72),1))),1,0),IF($U72&gt;0,IF(AND(1&gt;=$W72,MOD(1-$W72,$U72)=0),1,0),IF(EOMONTH(F$5,0)&lt;$T72,0,MAX(0,INT((EOMONTH(F$5,0)-$T72)/$V72)-IF(F$5&gt;$T72,-INT(-(F$5-$T72)/$V72),0)+1)))))</f>
        <v/>
      </c>
      <c r="G72" s="32">
        <f>IF($S72=0,0,IF($X72=1,IF(OR(AND(OR(MONTH(G$5)=Tasks!$X72,MONTH(G$5)=Tasks!$Y72),G$5&gt;=DATE(YEAR($T72),MONTH($T72),1))),1,0),IF($U72&gt;0,IF(AND(2&gt;=$W72,MOD(2-$W72,$U72)=0),1,0),IF(EOMONTH(G$5,0)&lt;$T72,0,MAX(0,INT((EOMONTH(G$5,0)-$T72)/$V72)-IF(G$5&gt;$T72,-INT(-(G$5-$T72)/$V72),0)+1)))))</f>
        <v/>
      </c>
      <c r="H72" s="32">
        <f>IF($S72=0,0,IF($X72=1,IF(OR(AND(OR(MONTH(H$5)=Tasks!$X72,MONTH(H$5)=Tasks!$Y72),H$5&gt;=DATE(YEAR($T72),MONTH($T72),1))),1,0),IF($U72&gt;0,IF(AND(3&gt;=$W72,MOD(3-$W72,$U72)=0),1,0),IF(EOMONTH(H$5,0)&lt;$T72,0,MAX(0,INT((EOMONTH(H$5,0)-$T72)/$V72)-IF(H$5&gt;$T72,-INT(-(H$5-$T72)/$V72),0)+1)))))</f>
        <v/>
      </c>
      <c r="I72" s="32">
        <f>IF($S72=0,0,IF($X72=1,IF(OR(AND(OR(MONTH(I$5)=Tasks!$X72,MONTH(I$5)=Tasks!$Y72),I$5&gt;=DATE(YEAR($T72),MONTH($T72),1))),1,0),IF($U72&gt;0,IF(AND(4&gt;=$W72,MOD(4-$W72,$U72)=0),1,0),IF(EOMONTH(I$5,0)&lt;$T72,0,MAX(0,INT((EOMONTH(I$5,0)-$T72)/$V72)-IF(I$5&gt;$T72,-INT(-(I$5-$T72)/$V72),0)+1)))))</f>
        <v/>
      </c>
      <c r="J72" s="32">
        <f>IF($S72=0,0,IF($X72=1,IF(OR(AND(OR(MONTH(J$5)=Tasks!$X72,MONTH(J$5)=Tasks!$Y72),J$5&gt;=DATE(YEAR($T72),MONTH($T72),1))),1,0),IF($U72&gt;0,IF(AND(5&gt;=$W72,MOD(5-$W72,$U72)=0),1,0),IF(EOMONTH(J$5,0)&lt;$T72,0,MAX(0,INT((EOMONTH(J$5,0)-$T72)/$V72)-IF(J$5&gt;$T72,-INT(-(J$5-$T72)/$V72),0)+1)))))</f>
        <v/>
      </c>
      <c r="K72" s="32">
        <f>IF($S72=0,0,IF($X72=1,IF(OR(AND(OR(MONTH(K$5)=Tasks!$X72,MONTH(K$5)=Tasks!$Y72),K$5&gt;=DATE(YEAR($T72),MONTH($T72),1))),1,0),IF($U72&gt;0,IF(AND(6&gt;=$W72,MOD(6-$W72,$U72)=0),1,0),IF(EOMONTH(K$5,0)&lt;$T72,0,MAX(0,INT((EOMONTH(K$5,0)-$T72)/$V72)-IF(K$5&gt;$T72,-INT(-(K$5-$T72)/$V72),0)+1)))))</f>
        <v/>
      </c>
      <c r="L72" s="32">
        <f>IF($S72=0,0,IF($X72=1,IF(OR(AND(OR(MONTH(L$5)=Tasks!$X72,MONTH(L$5)=Tasks!$Y72),L$5&gt;=DATE(YEAR($T72),MONTH($T72),1))),1,0),IF($U72&gt;0,IF(AND(7&gt;=$W72,MOD(7-$W72,$U72)=0),1,0),IF(EOMONTH(L$5,0)&lt;$T72,0,MAX(0,INT((EOMONTH(L$5,0)-$T72)/$V72)-IF(L$5&gt;$T72,-INT(-(L$5-$T72)/$V72),0)+1)))))</f>
        <v/>
      </c>
      <c r="M72" s="32">
        <f>IF($S72=0,0,IF($X72=1,IF(OR(AND(OR(MONTH(M$5)=Tasks!$X72,MONTH(M$5)=Tasks!$Y72),M$5&gt;=DATE(YEAR($T72),MONTH($T72),1))),1,0),IF($U72&gt;0,IF(AND(8&gt;=$W72,MOD(8-$W72,$U72)=0),1,0),IF(EOMONTH(M$5,0)&lt;$T72,0,MAX(0,INT((EOMONTH(M$5,0)-$T72)/$V72)-IF(M$5&gt;$T72,-INT(-(M$5-$T72)/$V72),0)+1)))))</f>
        <v/>
      </c>
      <c r="N72" s="32">
        <f>IF($S72=0,0,IF($X72=1,IF(OR(AND(OR(MONTH(N$5)=Tasks!$X72,MONTH(N$5)=Tasks!$Y72),N$5&gt;=DATE(YEAR($T72),MONTH($T72),1))),1,0),IF($U72&gt;0,IF(AND(9&gt;=$W72,MOD(9-$W72,$U72)=0),1,0),IF(EOMONTH(N$5,0)&lt;$T72,0,MAX(0,INT((EOMONTH(N$5,0)-$T72)/$V72)-IF(N$5&gt;$T72,-INT(-(N$5-$T72)/$V72),0)+1)))))</f>
        <v/>
      </c>
      <c r="O72" s="32">
        <f>IF($S72=0,0,IF($X72=1,IF(OR(AND(OR(MONTH(O$5)=Tasks!$X72,MONTH(O$5)=Tasks!$Y72),O$5&gt;=DATE(YEAR($T72),MONTH($T72),1))),1,0),IF($U72&gt;0,IF(AND(10&gt;=$W72,MOD(10-$W72,$U72)=0),1,0),IF(EOMONTH(O$5,0)&lt;$T72,0,MAX(0,INT((EOMONTH(O$5,0)-$T72)/$V72)-IF(O$5&gt;$T72,-INT(-(O$5-$T72)/$V72),0)+1)))))</f>
        <v/>
      </c>
      <c r="P72" s="32">
        <f>IF($S72=0,0,IF($X72=1,IF(OR(AND(OR(MONTH(P$5)=Tasks!$X72,MONTH(P$5)=Tasks!$Y72),P$5&gt;=DATE(YEAR($T72),MONTH($T72),1))),1,0),IF($U72&gt;0,IF(AND(11&gt;=$W72,MOD(11-$W72,$U72)=0),1,0),IF(EOMONTH(P$5,0)&lt;$T72,0,MAX(0,INT((EOMONTH(P$5,0)-$T72)/$V72)-IF(P$5&gt;$T72,-INT(-(P$5-$T72)/$V72),0)+1)))))</f>
        <v/>
      </c>
      <c r="Q72" s="32">
        <f>SUM(E72:P72)</f>
        <v/>
      </c>
      <c r="R72" s="26">
        <f>Q72*D72</f>
        <v/>
      </c>
      <c r="S72" s="22">
        <f>IF(AND(Tasks!$A72&lt;&gt;"",Tasks!Z72=1,Tasks!L72&lt;&gt;"No"),1,0)</f>
        <v/>
      </c>
      <c r="T72" s="7">
        <f>IF(S72=0,"",IF(X72=1,Tasks!S72,MAX(Tasks!S72,AsOf)))</f>
        <v/>
      </c>
      <c r="U72" s="22">
        <f>IF(OR(S72=0,X72=1),0,IF(Tasks!F72="Months",Tasks!E72,IF(Tasks!F72="Years",12*Tasks!E72,0)))</f>
        <v/>
      </c>
      <c r="V72" s="22">
        <f>IF(OR(S72=0,X72=1),0,IF(Tasks!F72="Days",Tasks!E72,IF(Tasks!F72="Weeks",7*Tasks!E72,0)))</f>
        <v/>
      </c>
      <c r="W72" s="22">
        <f>IF(S72=0,"",(YEAR(T72)-YEAR(PlanStart))*12+MONTH(T72)-MONTH(PlanStart))</f>
        <v/>
      </c>
      <c r="X72" s="22">
        <f>IF(Tasks!D72="Seasonal",1,0)</f>
        <v/>
      </c>
    </row>
    <row r="73">
      <c r="A73" s="11">
        <f>IF(Tasks!$A73="","",Tasks!$A73)</f>
        <v/>
      </c>
      <c r="B73" s="11">
        <f>IF(Tasks!$A73="","",Tasks!B73&amp;"")</f>
        <v/>
      </c>
      <c r="C73" s="31">
        <f>IF(Tasks!$A73="","",IF(S73=0,Tasks!U73,Tasks!S73))</f>
        <v/>
      </c>
      <c r="D73" s="26">
        <f>IF(Tasks!$A73="",0,N(Tasks!R73))</f>
        <v/>
      </c>
      <c r="E73" s="32">
        <f>IF($S73=0,0,IF($X73=1,IF(OR(AND(OR(MONTH(E$5)=Tasks!$X73,MONTH(E$5)=Tasks!$Y73),E$5&gt;=DATE(YEAR($T73),MONTH($T73),1)),AND(0=0,T73&lt;PlanStart)),1,0),IF($U73&gt;0,IF(AND(0&gt;=$W73,MOD(0-$W73,$U73)=0),1,0),IF(EOMONTH(E$5,0)&lt;$T73,0,MAX(0,INT((EOMONTH(E$5,0)-$T73)/$V73)-IF(E$5&gt;$T73,-INT(-(E$5-$T73)/$V73),0)+1)))))</f>
        <v/>
      </c>
      <c r="F73" s="32">
        <f>IF($S73=0,0,IF($X73=1,IF(OR(AND(OR(MONTH(F$5)=Tasks!$X73,MONTH(F$5)=Tasks!$Y73),F$5&gt;=DATE(YEAR($T73),MONTH($T73),1))),1,0),IF($U73&gt;0,IF(AND(1&gt;=$W73,MOD(1-$W73,$U73)=0),1,0),IF(EOMONTH(F$5,0)&lt;$T73,0,MAX(0,INT((EOMONTH(F$5,0)-$T73)/$V73)-IF(F$5&gt;$T73,-INT(-(F$5-$T73)/$V73),0)+1)))))</f>
        <v/>
      </c>
      <c r="G73" s="32">
        <f>IF($S73=0,0,IF($X73=1,IF(OR(AND(OR(MONTH(G$5)=Tasks!$X73,MONTH(G$5)=Tasks!$Y73),G$5&gt;=DATE(YEAR($T73),MONTH($T73),1))),1,0),IF($U73&gt;0,IF(AND(2&gt;=$W73,MOD(2-$W73,$U73)=0),1,0),IF(EOMONTH(G$5,0)&lt;$T73,0,MAX(0,INT((EOMONTH(G$5,0)-$T73)/$V73)-IF(G$5&gt;$T73,-INT(-(G$5-$T73)/$V73),0)+1)))))</f>
        <v/>
      </c>
      <c r="H73" s="32">
        <f>IF($S73=0,0,IF($X73=1,IF(OR(AND(OR(MONTH(H$5)=Tasks!$X73,MONTH(H$5)=Tasks!$Y73),H$5&gt;=DATE(YEAR($T73),MONTH($T73),1))),1,0),IF($U73&gt;0,IF(AND(3&gt;=$W73,MOD(3-$W73,$U73)=0),1,0),IF(EOMONTH(H$5,0)&lt;$T73,0,MAX(0,INT((EOMONTH(H$5,0)-$T73)/$V73)-IF(H$5&gt;$T73,-INT(-(H$5-$T73)/$V73),0)+1)))))</f>
        <v/>
      </c>
      <c r="I73" s="32">
        <f>IF($S73=0,0,IF($X73=1,IF(OR(AND(OR(MONTH(I$5)=Tasks!$X73,MONTH(I$5)=Tasks!$Y73),I$5&gt;=DATE(YEAR($T73),MONTH($T73),1))),1,0),IF($U73&gt;0,IF(AND(4&gt;=$W73,MOD(4-$W73,$U73)=0),1,0),IF(EOMONTH(I$5,0)&lt;$T73,0,MAX(0,INT((EOMONTH(I$5,0)-$T73)/$V73)-IF(I$5&gt;$T73,-INT(-(I$5-$T73)/$V73),0)+1)))))</f>
        <v/>
      </c>
      <c r="J73" s="32">
        <f>IF($S73=0,0,IF($X73=1,IF(OR(AND(OR(MONTH(J$5)=Tasks!$X73,MONTH(J$5)=Tasks!$Y73),J$5&gt;=DATE(YEAR($T73),MONTH($T73),1))),1,0),IF($U73&gt;0,IF(AND(5&gt;=$W73,MOD(5-$W73,$U73)=0),1,0),IF(EOMONTH(J$5,0)&lt;$T73,0,MAX(0,INT((EOMONTH(J$5,0)-$T73)/$V73)-IF(J$5&gt;$T73,-INT(-(J$5-$T73)/$V73),0)+1)))))</f>
        <v/>
      </c>
      <c r="K73" s="32">
        <f>IF($S73=0,0,IF($X73=1,IF(OR(AND(OR(MONTH(K$5)=Tasks!$X73,MONTH(K$5)=Tasks!$Y73),K$5&gt;=DATE(YEAR($T73),MONTH($T73),1))),1,0),IF($U73&gt;0,IF(AND(6&gt;=$W73,MOD(6-$W73,$U73)=0),1,0),IF(EOMONTH(K$5,0)&lt;$T73,0,MAX(0,INT((EOMONTH(K$5,0)-$T73)/$V73)-IF(K$5&gt;$T73,-INT(-(K$5-$T73)/$V73),0)+1)))))</f>
        <v/>
      </c>
      <c r="L73" s="32">
        <f>IF($S73=0,0,IF($X73=1,IF(OR(AND(OR(MONTH(L$5)=Tasks!$X73,MONTH(L$5)=Tasks!$Y73),L$5&gt;=DATE(YEAR($T73),MONTH($T73),1))),1,0),IF($U73&gt;0,IF(AND(7&gt;=$W73,MOD(7-$W73,$U73)=0),1,0),IF(EOMONTH(L$5,0)&lt;$T73,0,MAX(0,INT((EOMONTH(L$5,0)-$T73)/$V73)-IF(L$5&gt;$T73,-INT(-(L$5-$T73)/$V73),0)+1)))))</f>
        <v/>
      </c>
      <c r="M73" s="32">
        <f>IF($S73=0,0,IF($X73=1,IF(OR(AND(OR(MONTH(M$5)=Tasks!$X73,MONTH(M$5)=Tasks!$Y73),M$5&gt;=DATE(YEAR($T73),MONTH($T73),1))),1,0),IF($U73&gt;0,IF(AND(8&gt;=$W73,MOD(8-$W73,$U73)=0),1,0),IF(EOMONTH(M$5,0)&lt;$T73,0,MAX(0,INT((EOMONTH(M$5,0)-$T73)/$V73)-IF(M$5&gt;$T73,-INT(-(M$5-$T73)/$V73),0)+1)))))</f>
        <v/>
      </c>
      <c r="N73" s="32">
        <f>IF($S73=0,0,IF($X73=1,IF(OR(AND(OR(MONTH(N$5)=Tasks!$X73,MONTH(N$5)=Tasks!$Y73),N$5&gt;=DATE(YEAR($T73),MONTH($T73),1))),1,0),IF($U73&gt;0,IF(AND(9&gt;=$W73,MOD(9-$W73,$U73)=0),1,0),IF(EOMONTH(N$5,0)&lt;$T73,0,MAX(0,INT((EOMONTH(N$5,0)-$T73)/$V73)-IF(N$5&gt;$T73,-INT(-(N$5-$T73)/$V73),0)+1)))))</f>
        <v/>
      </c>
      <c r="O73" s="32">
        <f>IF($S73=0,0,IF($X73=1,IF(OR(AND(OR(MONTH(O$5)=Tasks!$X73,MONTH(O$5)=Tasks!$Y73),O$5&gt;=DATE(YEAR($T73),MONTH($T73),1))),1,0),IF($U73&gt;0,IF(AND(10&gt;=$W73,MOD(10-$W73,$U73)=0),1,0),IF(EOMONTH(O$5,0)&lt;$T73,0,MAX(0,INT((EOMONTH(O$5,0)-$T73)/$V73)-IF(O$5&gt;$T73,-INT(-(O$5-$T73)/$V73),0)+1)))))</f>
        <v/>
      </c>
      <c r="P73" s="32">
        <f>IF($S73=0,0,IF($X73=1,IF(OR(AND(OR(MONTH(P$5)=Tasks!$X73,MONTH(P$5)=Tasks!$Y73),P$5&gt;=DATE(YEAR($T73),MONTH($T73),1))),1,0),IF($U73&gt;0,IF(AND(11&gt;=$W73,MOD(11-$W73,$U73)=0),1,0),IF(EOMONTH(P$5,0)&lt;$T73,0,MAX(0,INT((EOMONTH(P$5,0)-$T73)/$V73)-IF(P$5&gt;$T73,-INT(-(P$5-$T73)/$V73),0)+1)))))</f>
        <v/>
      </c>
      <c r="Q73" s="32">
        <f>SUM(E73:P73)</f>
        <v/>
      </c>
      <c r="R73" s="26">
        <f>Q73*D73</f>
        <v/>
      </c>
      <c r="S73" s="22">
        <f>IF(AND(Tasks!$A73&lt;&gt;"",Tasks!Z73=1,Tasks!L73&lt;&gt;"No"),1,0)</f>
        <v/>
      </c>
      <c r="T73" s="7">
        <f>IF(S73=0,"",IF(X73=1,Tasks!S73,MAX(Tasks!S73,AsOf)))</f>
        <v/>
      </c>
      <c r="U73" s="22">
        <f>IF(OR(S73=0,X73=1),0,IF(Tasks!F73="Months",Tasks!E73,IF(Tasks!F73="Years",12*Tasks!E73,0)))</f>
        <v/>
      </c>
      <c r="V73" s="22">
        <f>IF(OR(S73=0,X73=1),0,IF(Tasks!F73="Days",Tasks!E73,IF(Tasks!F73="Weeks",7*Tasks!E73,0)))</f>
        <v/>
      </c>
      <c r="W73" s="22">
        <f>IF(S73=0,"",(YEAR(T73)-YEAR(PlanStart))*12+MONTH(T73)-MONTH(PlanStart))</f>
        <v/>
      </c>
      <c r="X73" s="22">
        <f>IF(Tasks!D73="Seasonal",1,0)</f>
        <v/>
      </c>
    </row>
    <row r="74">
      <c r="A74" s="11">
        <f>IF(Tasks!$A74="","",Tasks!$A74)</f>
        <v/>
      </c>
      <c r="B74" s="11">
        <f>IF(Tasks!$A74="","",Tasks!B74&amp;"")</f>
        <v/>
      </c>
      <c r="C74" s="31">
        <f>IF(Tasks!$A74="","",IF(S74=0,Tasks!U74,Tasks!S74))</f>
        <v/>
      </c>
      <c r="D74" s="26">
        <f>IF(Tasks!$A74="",0,N(Tasks!R74))</f>
        <v/>
      </c>
      <c r="E74" s="32">
        <f>IF($S74=0,0,IF($X74=1,IF(OR(AND(OR(MONTH(E$5)=Tasks!$X74,MONTH(E$5)=Tasks!$Y74),E$5&gt;=DATE(YEAR($T74),MONTH($T74),1)),AND(0=0,T74&lt;PlanStart)),1,0),IF($U74&gt;0,IF(AND(0&gt;=$W74,MOD(0-$W74,$U74)=0),1,0),IF(EOMONTH(E$5,0)&lt;$T74,0,MAX(0,INT((EOMONTH(E$5,0)-$T74)/$V74)-IF(E$5&gt;$T74,-INT(-(E$5-$T74)/$V74),0)+1)))))</f>
        <v/>
      </c>
      <c r="F74" s="32">
        <f>IF($S74=0,0,IF($X74=1,IF(OR(AND(OR(MONTH(F$5)=Tasks!$X74,MONTH(F$5)=Tasks!$Y74),F$5&gt;=DATE(YEAR($T74),MONTH($T74),1))),1,0),IF($U74&gt;0,IF(AND(1&gt;=$W74,MOD(1-$W74,$U74)=0),1,0),IF(EOMONTH(F$5,0)&lt;$T74,0,MAX(0,INT((EOMONTH(F$5,0)-$T74)/$V74)-IF(F$5&gt;$T74,-INT(-(F$5-$T74)/$V74),0)+1)))))</f>
        <v/>
      </c>
      <c r="G74" s="32">
        <f>IF($S74=0,0,IF($X74=1,IF(OR(AND(OR(MONTH(G$5)=Tasks!$X74,MONTH(G$5)=Tasks!$Y74),G$5&gt;=DATE(YEAR($T74),MONTH($T74),1))),1,0),IF($U74&gt;0,IF(AND(2&gt;=$W74,MOD(2-$W74,$U74)=0),1,0),IF(EOMONTH(G$5,0)&lt;$T74,0,MAX(0,INT((EOMONTH(G$5,0)-$T74)/$V74)-IF(G$5&gt;$T74,-INT(-(G$5-$T74)/$V74),0)+1)))))</f>
        <v/>
      </c>
      <c r="H74" s="32">
        <f>IF($S74=0,0,IF($X74=1,IF(OR(AND(OR(MONTH(H$5)=Tasks!$X74,MONTH(H$5)=Tasks!$Y74),H$5&gt;=DATE(YEAR($T74),MONTH($T74),1))),1,0),IF($U74&gt;0,IF(AND(3&gt;=$W74,MOD(3-$W74,$U74)=0),1,0),IF(EOMONTH(H$5,0)&lt;$T74,0,MAX(0,INT((EOMONTH(H$5,0)-$T74)/$V74)-IF(H$5&gt;$T74,-INT(-(H$5-$T74)/$V74),0)+1)))))</f>
        <v/>
      </c>
      <c r="I74" s="32">
        <f>IF($S74=0,0,IF($X74=1,IF(OR(AND(OR(MONTH(I$5)=Tasks!$X74,MONTH(I$5)=Tasks!$Y74),I$5&gt;=DATE(YEAR($T74),MONTH($T74),1))),1,0),IF($U74&gt;0,IF(AND(4&gt;=$W74,MOD(4-$W74,$U74)=0),1,0),IF(EOMONTH(I$5,0)&lt;$T74,0,MAX(0,INT((EOMONTH(I$5,0)-$T74)/$V74)-IF(I$5&gt;$T74,-INT(-(I$5-$T74)/$V74),0)+1)))))</f>
        <v/>
      </c>
      <c r="J74" s="32">
        <f>IF($S74=0,0,IF($X74=1,IF(OR(AND(OR(MONTH(J$5)=Tasks!$X74,MONTH(J$5)=Tasks!$Y74),J$5&gt;=DATE(YEAR($T74),MONTH($T74),1))),1,0),IF($U74&gt;0,IF(AND(5&gt;=$W74,MOD(5-$W74,$U74)=0),1,0),IF(EOMONTH(J$5,0)&lt;$T74,0,MAX(0,INT((EOMONTH(J$5,0)-$T74)/$V74)-IF(J$5&gt;$T74,-INT(-(J$5-$T74)/$V74),0)+1)))))</f>
        <v/>
      </c>
      <c r="K74" s="32">
        <f>IF($S74=0,0,IF($X74=1,IF(OR(AND(OR(MONTH(K$5)=Tasks!$X74,MONTH(K$5)=Tasks!$Y74),K$5&gt;=DATE(YEAR($T74),MONTH($T74),1))),1,0),IF($U74&gt;0,IF(AND(6&gt;=$W74,MOD(6-$W74,$U74)=0),1,0),IF(EOMONTH(K$5,0)&lt;$T74,0,MAX(0,INT((EOMONTH(K$5,0)-$T74)/$V74)-IF(K$5&gt;$T74,-INT(-(K$5-$T74)/$V74),0)+1)))))</f>
        <v/>
      </c>
      <c r="L74" s="32">
        <f>IF($S74=0,0,IF($X74=1,IF(OR(AND(OR(MONTH(L$5)=Tasks!$X74,MONTH(L$5)=Tasks!$Y74),L$5&gt;=DATE(YEAR($T74),MONTH($T74),1))),1,0),IF($U74&gt;0,IF(AND(7&gt;=$W74,MOD(7-$W74,$U74)=0),1,0),IF(EOMONTH(L$5,0)&lt;$T74,0,MAX(0,INT((EOMONTH(L$5,0)-$T74)/$V74)-IF(L$5&gt;$T74,-INT(-(L$5-$T74)/$V74),0)+1)))))</f>
        <v/>
      </c>
      <c r="M74" s="32">
        <f>IF($S74=0,0,IF($X74=1,IF(OR(AND(OR(MONTH(M$5)=Tasks!$X74,MONTH(M$5)=Tasks!$Y74),M$5&gt;=DATE(YEAR($T74),MONTH($T74),1))),1,0),IF($U74&gt;0,IF(AND(8&gt;=$W74,MOD(8-$W74,$U74)=0),1,0),IF(EOMONTH(M$5,0)&lt;$T74,0,MAX(0,INT((EOMONTH(M$5,0)-$T74)/$V74)-IF(M$5&gt;$T74,-INT(-(M$5-$T74)/$V74),0)+1)))))</f>
        <v/>
      </c>
      <c r="N74" s="32">
        <f>IF($S74=0,0,IF($X74=1,IF(OR(AND(OR(MONTH(N$5)=Tasks!$X74,MONTH(N$5)=Tasks!$Y74),N$5&gt;=DATE(YEAR($T74),MONTH($T74),1))),1,0),IF($U74&gt;0,IF(AND(9&gt;=$W74,MOD(9-$W74,$U74)=0),1,0),IF(EOMONTH(N$5,0)&lt;$T74,0,MAX(0,INT((EOMONTH(N$5,0)-$T74)/$V74)-IF(N$5&gt;$T74,-INT(-(N$5-$T74)/$V74),0)+1)))))</f>
        <v/>
      </c>
      <c r="O74" s="32">
        <f>IF($S74=0,0,IF($X74=1,IF(OR(AND(OR(MONTH(O$5)=Tasks!$X74,MONTH(O$5)=Tasks!$Y74),O$5&gt;=DATE(YEAR($T74),MONTH($T74),1))),1,0),IF($U74&gt;0,IF(AND(10&gt;=$W74,MOD(10-$W74,$U74)=0),1,0),IF(EOMONTH(O$5,0)&lt;$T74,0,MAX(0,INT((EOMONTH(O$5,0)-$T74)/$V74)-IF(O$5&gt;$T74,-INT(-(O$5-$T74)/$V74),0)+1)))))</f>
        <v/>
      </c>
      <c r="P74" s="32">
        <f>IF($S74=0,0,IF($X74=1,IF(OR(AND(OR(MONTH(P$5)=Tasks!$X74,MONTH(P$5)=Tasks!$Y74),P$5&gt;=DATE(YEAR($T74),MONTH($T74),1))),1,0),IF($U74&gt;0,IF(AND(11&gt;=$W74,MOD(11-$W74,$U74)=0),1,0),IF(EOMONTH(P$5,0)&lt;$T74,0,MAX(0,INT((EOMONTH(P$5,0)-$T74)/$V74)-IF(P$5&gt;$T74,-INT(-(P$5-$T74)/$V74),0)+1)))))</f>
        <v/>
      </c>
      <c r="Q74" s="32">
        <f>SUM(E74:P74)</f>
        <v/>
      </c>
      <c r="R74" s="26">
        <f>Q74*D74</f>
        <v/>
      </c>
      <c r="S74" s="22">
        <f>IF(AND(Tasks!$A74&lt;&gt;"",Tasks!Z74=1,Tasks!L74&lt;&gt;"No"),1,0)</f>
        <v/>
      </c>
      <c r="T74" s="7">
        <f>IF(S74=0,"",IF(X74=1,Tasks!S74,MAX(Tasks!S74,AsOf)))</f>
        <v/>
      </c>
      <c r="U74" s="22">
        <f>IF(OR(S74=0,X74=1),0,IF(Tasks!F74="Months",Tasks!E74,IF(Tasks!F74="Years",12*Tasks!E74,0)))</f>
        <v/>
      </c>
      <c r="V74" s="22">
        <f>IF(OR(S74=0,X74=1),0,IF(Tasks!F74="Days",Tasks!E74,IF(Tasks!F74="Weeks",7*Tasks!E74,0)))</f>
        <v/>
      </c>
      <c r="W74" s="22">
        <f>IF(S74=0,"",(YEAR(T74)-YEAR(PlanStart))*12+MONTH(T74)-MONTH(PlanStart))</f>
        <v/>
      </c>
      <c r="X74" s="22">
        <f>IF(Tasks!D74="Seasonal",1,0)</f>
        <v/>
      </c>
    </row>
    <row r="75">
      <c r="A75" s="11">
        <f>IF(Tasks!$A75="","",Tasks!$A75)</f>
        <v/>
      </c>
      <c r="B75" s="11">
        <f>IF(Tasks!$A75="","",Tasks!B75&amp;"")</f>
        <v/>
      </c>
      <c r="C75" s="31">
        <f>IF(Tasks!$A75="","",IF(S75=0,Tasks!U75,Tasks!S75))</f>
        <v/>
      </c>
      <c r="D75" s="26">
        <f>IF(Tasks!$A75="",0,N(Tasks!R75))</f>
        <v/>
      </c>
      <c r="E75" s="32">
        <f>IF($S75=0,0,IF($X75=1,IF(OR(AND(OR(MONTH(E$5)=Tasks!$X75,MONTH(E$5)=Tasks!$Y75),E$5&gt;=DATE(YEAR($T75),MONTH($T75),1)),AND(0=0,T75&lt;PlanStart)),1,0),IF($U75&gt;0,IF(AND(0&gt;=$W75,MOD(0-$W75,$U75)=0),1,0),IF(EOMONTH(E$5,0)&lt;$T75,0,MAX(0,INT((EOMONTH(E$5,0)-$T75)/$V75)-IF(E$5&gt;$T75,-INT(-(E$5-$T75)/$V75),0)+1)))))</f>
        <v/>
      </c>
      <c r="F75" s="32">
        <f>IF($S75=0,0,IF($X75=1,IF(OR(AND(OR(MONTH(F$5)=Tasks!$X75,MONTH(F$5)=Tasks!$Y75),F$5&gt;=DATE(YEAR($T75),MONTH($T75),1))),1,0),IF($U75&gt;0,IF(AND(1&gt;=$W75,MOD(1-$W75,$U75)=0),1,0),IF(EOMONTH(F$5,0)&lt;$T75,0,MAX(0,INT((EOMONTH(F$5,0)-$T75)/$V75)-IF(F$5&gt;$T75,-INT(-(F$5-$T75)/$V75),0)+1)))))</f>
        <v/>
      </c>
      <c r="G75" s="32">
        <f>IF($S75=0,0,IF($X75=1,IF(OR(AND(OR(MONTH(G$5)=Tasks!$X75,MONTH(G$5)=Tasks!$Y75),G$5&gt;=DATE(YEAR($T75),MONTH($T75),1))),1,0),IF($U75&gt;0,IF(AND(2&gt;=$W75,MOD(2-$W75,$U75)=0),1,0),IF(EOMONTH(G$5,0)&lt;$T75,0,MAX(0,INT((EOMONTH(G$5,0)-$T75)/$V75)-IF(G$5&gt;$T75,-INT(-(G$5-$T75)/$V75),0)+1)))))</f>
        <v/>
      </c>
      <c r="H75" s="32">
        <f>IF($S75=0,0,IF($X75=1,IF(OR(AND(OR(MONTH(H$5)=Tasks!$X75,MONTH(H$5)=Tasks!$Y75),H$5&gt;=DATE(YEAR($T75),MONTH($T75),1))),1,0),IF($U75&gt;0,IF(AND(3&gt;=$W75,MOD(3-$W75,$U75)=0),1,0),IF(EOMONTH(H$5,0)&lt;$T75,0,MAX(0,INT((EOMONTH(H$5,0)-$T75)/$V75)-IF(H$5&gt;$T75,-INT(-(H$5-$T75)/$V75),0)+1)))))</f>
        <v/>
      </c>
      <c r="I75" s="32">
        <f>IF($S75=0,0,IF($X75=1,IF(OR(AND(OR(MONTH(I$5)=Tasks!$X75,MONTH(I$5)=Tasks!$Y75),I$5&gt;=DATE(YEAR($T75),MONTH($T75),1))),1,0),IF($U75&gt;0,IF(AND(4&gt;=$W75,MOD(4-$W75,$U75)=0),1,0),IF(EOMONTH(I$5,0)&lt;$T75,0,MAX(0,INT((EOMONTH(I$5,0)-$T75)/$V75)-IF(I$5&gt;$T75,-INT(-(I$5-$T75)/$V75),0)+1)))))</f>
        <v/>
      </c>
      <c r="J75" s="32">
        <f>IF($S75=0,0,IF($X75=1,IF(OR(AND(OR(MONTH(J$5)=Tasks!$X75,MONTH(J$5)=Tasks!$Y75),J$5&gt;=DATE(YEAR($T75),MONTH($T75),1))),1,0),IF($U75&gt;0,IF(AND(5&gt;=$W75,MOD(5-$W75,$U75)=0),1,0),IF(EOMONTH(J$5,0)&lt;$T75,0,MAX(0,INT((EOMONTH(J$5,0)-$T75)/$V75)-IF(J$5&gt;$T75,-INT(-(J$5-$T75)/$V75),0)+1)))))</f>
        <v/>
      </c>
      <c r="K75" s="32">
        <f>IF($S75=0,0,IF($X75=1,IF(OR(AND(OR(MONTH(K$5)=Tasks!$X75,MONTH(K$5)=Tasks!$Y75),K$5&gt;=DATE(YEAR($T75),MONTH($T75),1))),1,0),IF($U75&gt;0,IF(AND(6&gt;=$W75,MOD(6-$W75,$U75)=0),1,0),IF(EOMONTH(K$5,0)&lt;$T75,0,MAX(0,INT((EOMONTH(K$5,0)-$T75)/$V75)-IF(K$5&gt;$T75,-INT(-(K$5-$T75)/$V75),0)+1)))))</f>
        <v/>
      </c>
      <c r="L75" s="32">
        <f>IF($S75=0,0,IF($X75=1,IF(OR(AND(OR(MONTH(L$5)=Tasks!$X75,MONTH(L$5)=Tasks!$Y75),L$5&gt;=DATE(YEAR($T75),MONTH($T75),1))),1,0),IF($U75&gt;0,IF(AND(7&gt;=$W75,MOD(7-$W75,$U75)=0),1,0),IF(EOMONTH(L$5,0)&lt;$T75,0,MAX(0,INT((EOMONTH(L$5,0)-$T75)/$V75)-IF(L$5&gt;$T75,-INT(-(L$5-$T75)/$V75),0)+1)))))</f>
        <v/>
      </c>
      <c r="M75" s="32">
        <f>IF($S75=0,0,IF($X75=1,IF(OR(AND(OR(MONTH(M$5)=Tasks!$X75,MONTH(M$5)=Tasks!$Y75),M$5&gt;=DATE(YEAR($T75),MONTH($T75),1))),1,0),IF($U75&gt;0,IF(AND(8&gt;=$W75,MOD(8-$W75,$U75)=0),1,0),IF(EOMONTH(M$5,0)&lt;$T75,0,MAX(0,INT((EOMONTH(M$5,0)-$T75)/$V75)-IF(M$5&gt;$T75,-INT(-(M$5-$T75)/$V75),0)+1)))))</f>
        <v/>
      </c>
      <c r="N75" s="32">
        <f>IF($S75=0,0,IF($X75=1,IF(OR(AND(OR(MONTH(N$5)=Tasks!$X75,MONTH(N$5)=Tasks!$Y75),N$5&gt;=DATE(YEAR($T75),MONTH($T75),1))),1,0),IF($U75&gt;0,IF(AND(9&gt;=$W75,MOD(9-$W75,$U75)=0),1,0),IF(EOMONTH(N$5,0)&lt;$T75,0,MAX(0,INT((EOMONTH(N$5,0)-$T75)/$V75)-IF(N$5&gt;$T75,-INT(-(N$5-$T75)/$V75),0)+1)))))</f>
        <v/>
      </c>
      <c r="O75" s="32">
        <f>IF($S75=0,0,IF($X75=1,IF(OR(AND(OR(MONTH(O$5)=Tasks!$X75,MONTH(O$5)=Tasks!$Y75),O$5&gt;=DATE(YEAR($T75),MONTH($T75),1))),1,0),IF($U75&gt;0,IF(AND(10&gt;=$W75,MOD(10-$W75,$U75)=0),1,0),IF(EOMONTH(O$5,0)&lt;$T75,0,MAX(0,INT((EOMONTH(O$5,0)-$T75)/$V75)-IF(O$5&gt;$T75,-INT(-(O$5-$T75)/$V75),0)+1)))))</f>
        <v/>
      </c>
      <c r="P75" s="32">
        <f>IF($S75=0,0,IF($X75=1,IF(OR(AND(OR(MONTH(P$5)=Tasks!$X75,MONTH(P$5)=Tasks!$Y75),P$5&gt;=DATE(YEAR($T75),MONTH($T75),1))),1,0),IF($U75&gt;0,IF(AND(11&gt;=$W75,MOD(11-$W75,$U75)=0),1,0),IF(EOMONTH(P$5,0)&lt;$T75,0,MAX(0,INT((EOMONTH(P$5,0)-$T75)/$V75)-IF(P$5&gt;$T75,-INT(-(P$5-$T75)/$V75),0)+1)))))</f>
        <v/>
      </c>
      <c r="Q75" s="32">
        <f>SUM(E75:P75)</f>
        <v/>
      </c>
      <c r="R75" s="26">
        <f>Q75*D75</f>
        <v/>
      </c>
      <c r="S75" s="22">
        <f>IF(AND(Tasks!$A75&lt;&gt;"",Tasks!Z75=1,Tasks!L75&lt;&gt;"No"),1,0)</f>
        <v/>
      </c>
      <c r="T75" s="7">
        <f>IF(S75=0,"",IF(X75=1,Tasks!S75,MAX(Tasks!S75,AsOf)))</f>
        <v/>
      </c>
      <c r="U75" s="22">
        <f>IF(OR(S75=0,X75=1),0,IF(Tasks!F75="Months",Tasks!E75,IF(Tasks!F75="Years",12*Tasks!E75,0)))</f>
        <v/>
      </c>
      <c r="V75" s="22">
        <f>IF(OR(S75=0,X75=1),0,IF(Tasks!F75="Days",Tasks!E75,IF(Tasks!F75="Weeks",7*Tasks!E75,0)))</f>
        <v/>
      </c>
      <c r="W75" s="22">
        <f>IF(S75=0,"",(YEAR(T75)-YEAR(PlanStart))*12+MONTH(T75)-MONTH(PlanStart))</f>
        <v/>
      </c>
      <c r="X75" s="22">
        <f>IF(Tasks!D75="Seasonal",1,0)</f>
        <v/>
      </c>
    </row>
    <row r="76">
      <c r="A76" s="11">
        <f>IF(Tasks!$A76="","",Tasks!$A76)</f>
        <v/>
      </c>
      <c r="B76" s="11">
        <f>IF(Tasks!$A76="","",Tasks!B76&amp;"")</f>
        <v/>
      </c>
      <c r="C76" s="31">
        <f>IF(Tasks!$A76="","",IF(S76=0,Tasks!U76,Tasks!S76))</f>
        <v/>
      </c>
      <c r="D76" s="26">
        <f>IF(Tasks!$A76="",0,N(Tasks!R76))</f>
        <v/>
      </c>
      <c r="E76" s="32">
        <f>IF($S76=0,0,IF($X76=1,IF(OR(AND(OR(MONTH(E$5)=Tasks!$X76,MONTH(E$5)=Tasks!$Y76),E$5&gt;=DATE(YEAR($T76),MONTH($T76),1)),AND(0=0,T76&lt;PlanStart)),1,0),IF($U76&gt;0,IF(AND(0&gt;=$W76,MOD(0-$W76,$U76)=0),1,0),IF(EOMONTH(E$5,0)&lt;$T76,0,MAX(0,INT((EOMONTH(E$5,0)-$T76)/$V76)-IF(E$5&gt;$T76,-INT(-(E$5-$T76)/$V76),0)+1)))))</f>
        <v/>
      </c>
      <c r="F76" s="32">
        <f>IF($S76=0,0,IF($X76=1,IF(OR(AND(OR(MONTH(F$5)=Tasks!$X76,MONTH(F$5)=Tasks!$Y76),F$5&gt;=DATE(YEAR($T76),MONTH($T76),1))),1,0),IF($U76&gt;0,IF(AND(1&gt;=$W76,MOD(1-$W76,$U76)=0),1,0),IF(EOMONTH(F$5,0)&lt;$T76,0,MAX(0,INT((EOMONTH(F$5,0)-$T76)/$V76)-IF(F$5&gt;$T76,-INT(-(F$5-$T76)/$V76),0)+1)))))</f>
        <v/>
      </c>
      <c r="G76" s="32">
        <f>IF($S76=0,0,IF($X76=1,IF(OR(AND(OR(MONTH(G$5)=Tasks!$X76,MONTH(G$5)=Tasks!$Y76),G$5&gt;=DATE(YEAR($T76),MONTH($T76),1))),1,0),IF($U76&gt;0,IF(AND(2&gt;=$W76,MOD(2-$W76,$U76)=0),1,0),IF(EOMONTH(G$5,0)&lt;$T76,0,MAX(0,INT((EOMONTH(G$5,0)-$T76)/$V76)-IF(G$5&gt;$T76,-INT(-(G$5-$T76)/$V76),0)+1)))))</f>
        <v/>
      </c>
      <c r="H76" s="32">
        <f>IF($S76=0,0,IF($X76=1,IF(OR(AND(OR(MONTH(H$5)=Tasks!$X76,MONTH(H$5)=Tasks!$Y76),H$5&gt;=DATE(YEAR($T76),MONTH($T76),1))),1,0),IF($U76&gt;0,IF(AND(3&gt;=$W76,MOD(3-$W76,$U76)=0),1,0),IF(EOMONTH(H$5,0)&lt;$T76,0,MAX(0,INT((EOMONTH(H$5,0)-$T76)/$V76)-IF(H$5&gt;$T76,-INT(-(H$5-$T76)/$V76),0)+1)))))</f>
        <v/>
      </c>
      <c r="I76" s="32">
        <f>IF($S76=0,0,IF($X76=1,IF(OR(AND(OR(MONTH(I$5)=Tasks!$X76,MONTH(I$5)=Tasks!$Y76),I$5&gt;=DATE(YEAR($T76),MONTH($T76),1))),1,0),IF($U76&gt;0,IF(AND(4&gt;=$W76,MOD(4-$W76,$U76)=0),1,0),IF(EOMONTH(I$5,0)&lt;$T76,0,MAX(0,INT((EOMONTH(I$5,0)-$T76)/$V76)-IF(I$5&gt;$T76,-INT(-(I$5-$T76)/$V76),0)+1)))))</f>
        <v/>
      </c>
      <c r="J76" s="32">
        <f>IF($S76=0,0,IF($X76=1,IF(OR(AND(OR(MONTH(J$5)=Tasks!$X76,MONTH(J$5)=Tasks!$Y76),J$5&gt;=DATE(YEAR($T76),MONTH($T76),1))),1,0),IF($U76&gt;0,IF(AND(5&gt;=$W76,MOD(5-$W76,$U76)=0),1,0),IF(EOMONTH(J$5,0)&lt;$T76,0,MAX(0,INT((EOMONTH(J$5,0)-$T76)/$V76)-IF(J$5&gt;$T76,-INT(-(J$5-$T76)/$V76),0)+1)))))</f>
        <v/>
      </c>
      <c r="K76" s="32">
        <f>IF($S76=0,0,IF($X76=1,IF(OR(AND(OR(MONTH(K$5)=Tasks!$X76,MONTH(K$5)=Tasks!$Y76),K$5&gt;=DATE(YEAR($T76),MONTH($T76),1))),1,0),IF($U76&gt;0,IF(AND(6&gt;=$W76,MOD(6-$W76,$U76)=0),1,0),IF(EOMONTH(K$5,0)&lt;$T76,0,MAX(0,INT((EOMONTH(K$5,0)-$T76)/$V76)-IF(K$5&gt;$T76,-INT(-(K$5-$T76)/$V76),0)+1)))))</f>
        <v/>
      </c>
      <c r="L76" s="32">
        <f>IF($S76=0,0,IF($X76=1,IF(OR(AND(OR(MONTH(L$5)=Tasks!$X76,MONTH(L$5)=Tasks!$Y76),L$5&gt;=DATE(YEAR($T76),MONTH($T76),1))),1,0),IF($U76&gt;0,IF(AND(7&gt;=$W76,MOD(7-$W76,$U76)=0),1,0),IF(EOMONTH(L$5,0)&lt;$T76,0,MAX(0,INT((EOMONTH(L$5,0)-$T76)/$V76)-IF(L$5&gt;$T76,-INT(-(L$5-$T76)/$V76),0)+1)))))</f>
        <v/>
      </c>
      <c r="M76" s="32">
        <f>IF($S76=0,0,IF($X76=1,IF(OR(AND(OR(MONTH(M$5)=Tasks!$X76,MONTH(M$5)=Tasks!$Y76),M$5&gt;=DATE(YEAR($T76),MONTH($T76),1))),1,0),IF($U76&gt;0,IF(AND(8&gt;=$W76,MOD(8-$W76,$U76)=0),1,0),IF(EOMONTH(M$5,0)&lt;$T76,0,MAX(0,INT((EOMONTH(M$5,0)-$T76)/$V76)-IF(M$5&gt;$T76,-INT(-(M$5-$T76)/$V76),0)+1)))))</f>
        <v/>
      </c>
      <c r="N76" s="32">
        <f>IF($S76=0,0,IF($X76=1,IF(OR(AND(OR(MONTH(N$5)=Tasks!$X76,MONTH(N$5)=Tasks!$Y76),N$5&gt;=DATE(YEAR($T76),MONTH($T76),1))),1,0),IF($U76&gt;0,IF(AND(9&gt;=$W76,MOD(9-$W76,$U76)=0),1,0),IF(EOMONTH(N$5,0)&lt;$T76,0,MAX(0,INT((EOMONTH(N$5,0)-$T76)/$V76)-IF(N$5&gt;$T76,-INT(-(N$5-$T76)/$V76),0)+1)))))</f>
        <v/>
      </c>
      <c r="O76" s="32">
        <f>IF($S76=0,0,IF($X76=1,IF(OR(AND(OR(MONTH(O$5)=Tasks!$X76,MONTH(O$5)=Tasks!$Y76),O$5&gt;=DATE(YEAR($T76),MONTH($T76),1))),1,0),IF($U76&gt;0,IF(AND(10&gt;=$W76,MOD(10-$W76,$U76)=0),1,0),IF(EOMONTH(O$5,0)&lt;$T76,0,MAX(0,INT((EOMONTH(O$5,0)-$T76)/$V76)-IF(O$5&gt;$T76,-INT(-(O$5-$T76)/$V76),0)+1)))))</f>
        <v/>
      </c>
      <c r="P76" s="32">
        <f>IF($S76=0,0,IF($X76=1,IF(OR(AND(OR(MONTH(P$5)=Tasks!$X76,MONTH(P$5)=Tasks!$Y76),P$5&gt;=DATE(YEAR($T76),MONTH($T76),1))),1,0),IF($U76&gt;0,IF(AND(11&gt;=$W76,MOD(11-$W76,$U76)=0),1,0),IF(EOMONTH(P$5,0)&lt;$T76,0,MAX(0,INT((EOMONTH(P$5,0)-$T76)/$V76)-IF(P$5&gt;$T76,-INT(-(P$5-$T76)/$V76),0)+1)))))</f>
        <v/>
      </c>
      <c r="Q76" s="32">
        <f>SUM(E76:P76)</f>
        <v/>
      </c>
      <c r="R76" s="26">
        <f>Q76*D76</f>
        <v/>
      </c>
      <c r="S76" s="22">
        <f>IF(AND(Tasks!$A76&lt;&gt;"",Tasks!Z76=1,Tasks!L76&lt;&gt;"No"),1,0)</f>
        <v/>
      </c>
      <c r="T76" s="7">
        <f>IF(S76=0,"",IF(X76=1,Tasks!S76,MAX(Tasks!S76,AsOf)))</f>
        <v/>
      </c>
      <c r="U76" s="22">
        <f>IF(OR(S76=0,X76=1),0,IF(Tasks!F76="Months",Tasks!E76,IF(Tasks!F76="Years",12*Tasks!E76,0)))</f>
        <v/>
      </c>
      <c r="V76" s="22">
        <f>IF(OR(S76=0,X76=1),0,IF(Tasks!F76="Days",Tasks!E76,IF(Tasks!F76="Weeks",7*Tasks!E76,0)))</f>
        <v/>
      </c>
      <c r="W76" s="22">
        <f>IF(S76=0,"",(YEAR(T76)-YEAR(PlanStart))*12+MONTH(T76)-MONTH(PlanStart))</f>
        <v/>
      </c>
      <c r="X76" s="22">
        <f>IF(Tasks!D76="Seasonal",1,0)</f>
        <v/>
      </c>
    </row>
    <row r="77">
      <c r="A77" s="11">
        <f>IF(Tasks!$A77="","",Tasks!$A77)</f>
        <v/>
      </c>
      <c r="B77" s="11">
        <f>IF(Tasks!$A77="","",Tasks!B77&amp;"")</f>
        <v/>
      </c>
      <c r="C77" s="31">
        <f>IF(Tasks!$A77="","",IF(S77=0,Tasks!U77,Tasks!S77))</f>
        <v/>
      </c>
      <c r="D77" s="26">
        <f>IF(Tasks!$A77="",0,N(Tasks!R77))</f>
        <v/>
      </c>
      <c r="E77" s="32">
        <f>IF($S77=0,0,IF($X77=1,IF(OR(AND(OR(MONTH(E$5)=Tasks!$X77,MONTH(E$5)=Tasks!$Y77),E$5&gt;=DATE(YEAR($T77),MONTH($T77),1)),AND(0=0,T77&lt;PlanStart)),1,0),IF($U77&gt;0,IF(AND(0&gt;=$W77,MOD(0-$W77,$U77)=0),1,0),IF(EOMONTH(E$5,0)&lt;$T77,0,MAX(0,INT((EOMONTH(E$5,0)-$T77)/$V77)-IF(E$5&gt;$T77,-INT(-(E$5-$T77)/$V77),0)+1)))))</f>
        <v/>
      </c>
      <c r="F77" s="32">
        <f>IF($S77=0,0,IF($X77=1,IF(OR(AND(OR(MONTH(F$5)=Tasks!$X77,MONTH(F$5)=Tasks!$Y77),F$5&gt;=DATE(YEAR($T77),MONTH($T77),1))),1,0),IF($U77&gt;0,IF(AND(1&gt;=$W77,MOD(1-$W77,$U77)=0),1,0),IF(EOMONTH(F$5,0)&lt;$T77,0,MAX(0,INT((EOMONTH(F$5,0)-$T77)/$V77)-IF(F$5&gt;$T77,-INT(-(F$5-$T77)/$V77),0)+1)))))</f>
        <v/>
      </c>
      <c r="G77" s="32">
        <f>IF($S77=0,0,IF($X77=1,IF(OR(AND(OR(MONTH(G$5)=Tasks!$X77,MONTH(G$5)=Tasks!$Y77),G$5&gt;=DATE(YEAR($T77),MONTH($T77),1))),1,0),IF($U77&gt;0,IF(AND(2&gt;=$W77,MOD(2-$W77,$U77)=0),1,0),IF(EOMONTH(G$5,0)&lt;$T77,0,MAX(0,INT((EOMONTH(G$5,0)-$T77)/$V77)-IF(G$5&gt;$T77,-INT(-(G$5-$T77)/$V77),0)+1)))))</f>
        <v/>
      </c>
      <c r="H77" s="32">
        <f>IF($S77=0,0,IF($X77=1,IF(OR(AND(OR(MONTH(H$5)=Tasks!$X77,MONTH(H$5)=Tasks!$Y77),H$5&gt;=DATE(YEAR($T77),MONTH($T77),1))),1,0),IF($U77&gt;0,IF(AND(3&gt;=$W77,MOD(3-$W77,$U77)=0),1,0),IF(EOMONTH(H$5,0)&lt;$T77,0,MAX(0,INT((EOMONTH(H$5,0)-$T77)/$V77)-IF(H$5&gt;$T77,-INT(-(H$5-$T77)/$V77),0)+1)))))</f>
        <v/>
      </c>
      <c r="I77" s="32">
        <f>IF($S77=0,0,IF($X77=1,IF(OR(AND(OR(MONTH(I$5)=Tasks!$X77,MONTH(I$5)=Tasks!$Y77),I$5&gt;=DATE(YEAR($T77),MONTH($T77),1))),1,0),IF($U77&gt;0,IF(AND(4&gt;=$W77,MOD(4-$W77,$U77)=0),1,0),IF(EOMONTH(I$5,0)&lt;$T77,0,MAX(0,INT((EOMONTH(I$5,0)-$T77)/$V77)-IF(I$5&gt;$T77,-INT(-(I$5-$T77)/$V77),0)+1)))))</f>
        <v/>
      </c>
      <c r="J77" s="32">
        <f>IF($S77=0,0,IF($X77=1,IF(OR(AND(OR(MONTH(J$5)=Tasks!$X77,MONTH(J$5)=Tasks!$Y77),J$5&gt;=DATE(YEAR($T77),MONTH($T77),1))),1,0),IF($U77&gt;0,IF(AND(5&gt;=$W77,MOD(5-$W77,$U77)=0),1,0),IF(EOMONTH(J$5,0)&lt;$T77,0,MAX(0,INT((EOMONTH(J$5,0)-$T77)/$V77)-IF(J$5&gt;$T77,-INT(-(J$5-$T77)/$V77),0)+1)))))</f>
        <v/>
      </c>
      <c r="K77" s="32">
        <f>IF($S77=0,0,IF($X77=1,IF(OR(AND(OR(MONTH(K$5)=Tasks!$X77,MONTH(K$5)=Tasks!$Y77),K$5&gt;=DATE(YEAR($T77),MONTH($T77),1))),1,0),IF($U77&gt;0,IF(AND(6&gt;=$W77,MOD(6-$W77,$U77)=0),1,0),IF(EOMONTH(K$5,0)&lt;$T77,0,MAX(0,INT((EOMONTH(K$5,0)-$T77)/$V77)-IF(K$5&gt;$T77,-INT(-(K$5-$T77)/$V77),0)+1)))))</f>
        <v/>
      </c>
      <c r="L77" s="32">
        <f>IF($S77=0,0,IF($X77=1,IF(OR(AND(OR(MONTH(L$5)=Tasks!$X77,MONTH(L$5)=Tasks!$Y77),L$5&gt;=DATE(YEAR($T77),MONTH($T77),1))),1,0),IF($U77&gt;0,IF(AND(7&gt;=$W77,MOD(7-$W77,$U77)=0),1,0),IF(EOMONTH(L$5,0)&lt;$T77,0,MAX(0,INT((EOMONTH(L$5,0)-$T77)/$V77)-IF(L$5&gt;$T77,-INT(-(L$5-$T77)/$V77),0)+1)))))</f>
        <v/>
      </c>
      <c r="M77" s="32">
        <f>IF($S77=0,0,IF($X77=1,IF(OR(AND(OR(MONTH(M$5)=Tasks!$X77,MONTH(M$5)=Tasks!$Y77),M$5&gt;=DATE(YEAR($T77),MONTH($T77),1))),1,0),IF($U77&gt;0,IF(AND(8&gt;=$W77,MOD(8-$W77,$U77)=0),1,0),IF(EOMONTH(M$5,0)&lt;$T77,0,MAX(0,INT((EOMONTH(M$5,0)-$T77)/$V77)-IF(M$5&gt;$T77,-INT(-(M$5-$T77)/$V77),0)+1)))))</f>
        <v/>
      </c>
      <c r="N77" s="32">
        <f>IF($S77=0,0,IF($X77=1,IF(OR(AND(OR(MONTH(N$5)=Tasks!$X77,MONTH(N$5)=Tasks!$Y77),N$5&gt;=DATE(YEAR($T77),MONTH($T77),1))),1,0),IF($U77&gt;0,IF(AND(9&gt;=$W77,MOD(9-$W77,$U77)=0),1,0),IF(EOMONTH(N$5,0)&lt;$T77,0,MAX(0,INT((EOMONTH(N$5,0)-$T77)/$V77)-IF(N$5&gt;$T77,-INT(-(N$5-$T77)/$V77),0)+1)))))</f>
        <v/>
      </c>
      <c r="O77" s="32">
        <f>IF($S77=0,0,IF($X77=1,IF(OR(AND(OR(MONTH(O$5)=Tasks!$X77,MONTH(O$5)=Tasks!$Y77),O$5&gt;=DATE(YEAR($T77),MONTH($T77),1))),1,0),IF($U77&gt;0,IF(AND(10&gt;=$W77,MOD(10-$W77,$U77)=0),1,0),IF(EOMONTH(O$5,0)&lt;$T77,0,MAX(0,INT((EOMONTH(O$5,0)-$T77)/$V77)-IF(O$5&gt;$T77,-INT(-(O$5-$T77)/$V77),0)+1)))))</f>
        <v/>
      </c>
      <c r="P77" s="32">
        <f>IF($S77=0,0,IF($X77=1,IF(OR(AND(OR(MONTH(P$5)=Tasks!$X77,MONTH(P$5)=Tasks!$Y77),P$5&gt;=DATE(YEAR($T77),MONTH($T77),1))),1,0),IF($U77&gt;0,IF(AND(11&gt;=$W77,MOD(11-$W77,$U77)=0),1,0),IF(EOMONTH(P$5,0)&lt;$T77,0,MAX(0,INT((EOMONTH(P$5,0)-$T77)/$V77)-IF(P$5&gt;$T77,-INT(-(P$5-$T77)/$V77),0)+1)))))</f>
        <v/>
      </c>
      <c r="Q77" s="32">
        <f>SUM(E77:P77)</f>
        <v/>
      </c>
      <c r="R77" s="26">
        <f>Q77*D77</f>
        <v/>
      </c>
      <c r="S77" s="22">
        <f>IF(AND(Tasks!$A77&lt;&gt;"",Tasks!Z77=1,Tasks!L77&lt;&gt;"No"),1,0)</f>
        <v/>
      </c>
      <c r="T77" s="7">
        <f>IF(S77=0,"",IF(X77=1,Tasks!S77,MAX(Tasks!S77,AsOf)))</f>
        <v/>
      </c>
      <c r="U77" s="22">
        <f>IF(OR(S77=0,X77=1),0,IF(Tasks!F77="Months",Tasks!E77,IF(Tasks!F77="Years",12*Tasks!E77,0)))</f>
        <v/>
      </c>
      <c r="V77" s="22">
        <f>IF(OR(S77=0,X77=1),0,IF(Tasks!F77="Days",Tasks!E77,IF(Tasks!F77="Weeks",7*Tasks!E77,0)))</f>
        <v/>
      </c>
      <c r="W77" s="22">
        <f>IF(S77=0,"",(YEAR(T77)-YEAR(PlanStart))*12+MONTH(T77)-MONTH(PlanStart))</f>
        <v/>
      </c>
      <c r="X77" s="22">
        <f>IF(Tasks!D77="Seasonal",1,0)</f>
        <v/>
      </c>
    </row>
    <row r="78">
      <c r="A78" s="11">
        <f>IF(Tasks!$A78="","",Tasks!$A78)</f>
        <v/>
      </c>
      <c r="B78" s="11">
        <f>IF(Tasks!$A78="","",Tasks!B78&amp;"")</f>
        <v/>
      </c>
      <c r="C78" s="31">
        <f>IF(Tasks!$A78="","",IF(S78=0,Tasks!U78,Tasks!S78))</f>
        <v/>
      </c>
      <c r="D78" s="26">
        <f>IF(Tasks!$A78="",0,N(Tasks!R78))</f>
        <v/>
      </c>
      <c r="E78" s="32">
        <f>IF($S78=0,0,IF($X78=1,IF(OR(AND(OR(MONTH(E$5)=Tasks!$X78,MONTH(E$5)=Tasks!$Y78),E$5&gt;=DATE(YEAR($T78),MONTH($T78),1)),AND(0=0,T78&lt;PlanStart)),1,0),IF($U78&gt;0,IF(AND(0&gt;=$W78,MOD(0-$W78,$U78)=0),1,0),IF(EOMONTH(E$5,0)&lt;$T78,0,MAX(0,INT((EOMONTH(E$5,0)-$T78)/$V78)-IF(E$5&gt;$T78,-INT(-(E$5-$T78)/$V78),0)+1)))))</f>
        <v/>
      </c>
      <c r="F78" s="32">
        <f>IF($S78=0,0,IF($X78=1,IF(OR(AND(OR(MONTH(F$5)=Tasks!$X78,MONTH(F$5)=Tasks!$Y78),F$5&gt;=DATE(YEAR($T78),MONTH($T78),1))),1,0),IF($U78&gt;0,IF(AND(1&gt;=$W78,MOD(1-$W78,$U78)=0),1,0),IF(EOMONTH(F$5,0)&lt;$T78,0,MAX(0,INT((EOMONTH(F$5,0)-$T78)/$V78)-IF(F$5&gt;$T78,-INT(-(F$5-$T78)/$V78),0)+1)))))</f>
        <v/>
      </c>
      <c r="G78" s="32">
        <f>IF($S78=0,0,IF($X78=1,IF(OR(AND(OR(MONTH(G$5)=Tasks!$X78,MONTH(G$5)=Tasks!$Y78),G$5&gt;=DATE(YEAR($T78),MONTH($T78),1))),1,0),IF($U78&gt;0,IF(AND(2&gt;=$W78,MOD(2-$W78,$U78)=0),1,0),IF(EOMONTH(G$5,0)&lt;$T78,0,MAX(0,INT((EOMONTH(G$5,0)-$T78)/$V78)-IF(G$5&gt;$T78,-INT(-(G$5-$T78)/$V78),0)+1)))))</f>
        <v/>
      </c>
      <c r="H78" s="32">
        <f>IF($S78=0,0,IF($X78=1,IF(OR(AND(OR(MONTH(H$5)=Tasks!$X78,MONTH(H$5)=Tasks!$Y78),H$5&gt;=DATE(YEAR($T78),MONTH($T78),1))),1,0),IF($U78&gt;0,IF(AND(3&gt;=$W78,MOD(3-$W78,$U78)=0),1,0),IF(EOMONTH(H$5,0)&lt;$T78,0,MAX(0,INT((EOMONTH(H$5,0)-$T78)/$V78)-IF(H$5&gt;$T78,-INT(-(H$5-$T78)/$V78),0)+1)))))</f>
        <v/>
      </c>
      <c r="I78" s="32">
        <f>IF($S78=0,0,IF($X78=1,IF(OR(AND(OR(MONTH(I$5)=Tasks!$X78,MONTH(I$5)=Tasks!$Y78),I$5&gt;=DATE(YEAR($T78),MONTH($T78),1))),1,0),IF($U78&gt;0,IF(AND(4&gt;=$W78,MOD(4-$W78,$U78)=0),1,0),IF(EOMONTH(I$5,0)&lt;$T78,0,MAX(0,INT((EOMONTH(I$5,0)-$T78)/$V78)-IF(I$5&gt;$T78,-INT(-(I$5-$T78)/$V78),0)+1)))))</f>
        <v/>
      </c>
      <c r="J78" s="32">
        <f>IF($S78=0,0,IF($X78=1,IF(OR(AND(OR(MONTH(J$5)=Tasks!$X78,MONTH(J$5)=Tasks!$Y78),J$5&gt;=DATE(YEAR($T78),MONTH($T78),1))),1,0),IF($U78&gt;0,IF(AND(5&gt;=$W78,MOD(5-$W78,$U78)=0),1,0),IF(EOMONTH(J$5,0)&lt;$T78,0,MAX(0,INT((EOMONTH(J$5,0)-$T78)/$V78)-IF(J$5&gt;$T78,-INT(-(J$5-$T78)/$V78),0)+1)))))</f>
        <v/>
      </c>
      <c r="K78" s="32">
        <f>IF($S78=0,0,IF($X78=1,IF(OR(AND(OR(MONTH(K$5)=Tasks!$X78,MONTH(K$5)=Tasks!$Y78),K$5&gt;=DATE(YEAR($T78),MONTH($T78),1))),1,0),IF($U78&gt;0,IF(AND(6&gt;=$W78,MOD(6-$W78,$U78)=0),1,0),IF(EOMONTH(K$5,0)&lt;$T78,0,MAX(0,INT((EOMONTH(K$5,0)-$T78)/$V78)-IF(K$5&gt;$T78,-INT(-(K$5-$T78)/$V78),0)+1)))))</f>
        <v/>
      </c>
      <c r="L78" s="32">
        <f>IF($S78=0,0,IF($X78=1,IF(OR(AND(OR(MONTH(L$5)=Tasks!$X78,MONTH(L$5)=Tasks!$Y78),L$5&gt;=DATE(YEAR($T78),MONTH($T78),1))),1,0),IF($U78&gt;0,IF(AND(7&gt;=$W78,MOD(7-$W78,$U78)=0),1,0),IF(EOMONTH(L$5,0)&lt;$T78,0,MAX(0,INT((EOMONTH(L$5,0)-$T78)/$V78)-IF(L$5&gt;$T78,-INT(-(L$5-$T78)/$V78),0)+1)))))</f>
        <v/>
      </c>
      <c r="M78" s="32">
        <f>IF($S78=0,0,IF($X78=1,IF(OR(AND(OR(MONTH(M$5)=Tasks!$X78,MONTH(M$5)=Tasks!$Y78),M$5&gt;=DATE(YEAR($T78),MONTH($T78),1))),1,0),IF($U78&gt;0,IF(AND(8&gt;=$W78,MOD(8-$W78,$U78)=0),1,0),IF(EOMONTH(M$5,0)&lt;$T78,0,MAX(0,INT((EOMONTH(M$5,0)-$T78)/$V78)-IF(M$5&gt;$T78,-INT(-(M$5-$T78)/$V78),0)+1)))))</f>
        <v/>
      </c>
      <c r="N78" s="32">
        <f>IF($S78=0,0,IF($X78=1,IF(OR(AND(OR(MONTH(N$5)=Tasks!$X78,MONTH(N$5)=Tasks!$Y78),N$5&gt;=DATE(YEAR($T78),MONTH($T78),1))),1,0),IF($U78&gt;0,IF(AND(9&gt;=$W78,MOD(9-$W78,$U78)=0),1,0),IF(EOMONTH(N$5,0)&lt;$T78,0,MAX(0,INT((EOMONTH(N$5,0)-$T78)/$V78)-IF(N$5&gt;$T78,-INT(-(N$5-$T78)/$V78),0)+1)))))</f>
        <v/>
      </c>
      <c r="O78" s="32">
        <f>IF($S78=0,0,IF($X78=1,IF(OR(AND(OR(MONTH(O$5)=Tasks!$X78,MONTH(O$5)=Tasks!$Y78),O$5&gt;=DATE(YEAR($T78),MONTH($T78),1))),1,0),IF($U78&gt;0,IF(AND(10&gt;=$W78,MOD(10-$W78,$U78)=0),1,0),IF(EOMONTH(O$5,0)&lt;$T78,0,MAX(0,INT((EOMONTH(O$5,0)-$T78)/$V78)-IF(O$5&gt;$T78,-INT(-(O$5-$T78)/$V78),0)+1)))))</f>
        <v/>
      </c>
      <c r="P78" s="32">
        <f>IF($S78=0,0,IF($X78=1,IF(OR(AND(OR(MONTH(P$5)=Tasks!$X78,MONTH(P$5)=Tasks!$Y78),P$5&gt;=DATE(YEAR($T78),MONTH($T78),1))),1,0),IF($U78&gt;0,IF(AND(11&gt;=$W78,MOD(11-$W78,$U78)=0),1,0),IF(EOMONTH(P$5,0)&lt;$T78,0,MAX(0,INT((EOMONTH(P$5,0)-$T78)/$V78)-IF(P$5&gt;$T78,-INT(-(P$5-$T78)/$V78),0)+1)))))</f>
        <v/>
      </c>
      <c r="Q78" s="32">
        <f>SUM(E78:P78)</f>
        <v/>
      </c>
      <c r="R78" s="26">
        <f>Q78*D78</f>
        <v/>
      </c>
      <c r="S78" s="22">
        <f>IF(AND(Tasks!$A78&lt;&gt;"",Tasks!Z78=1,Tasks!L78&lt;&gt;"No"),1,0)</f>
        <v/>
      </c>
      <c r="T78" s="7">
        <f>IF(S78=0,"",IF(X78=1,Tasks!S78,MAX(Tasks!S78,AsOf)))</f>
        <v/>
      </c>
      <c r="U78" s="22">
        <f>IF(OR(S78=0,X78=1),0,IF(Tasks!F78="Months",Tasks!E78,IF(Tasks!F78="Years",12*Tasks!E78,0)))</f>
        <v/>
      </c>
      <c r="V78" s="22">
        <f>IF(OR(S78=0,X78=1),0,IF(Tasks!F78="Days",Tasks!E78,IF(Tasks!F78="Weeks",7*Tasks!E78,0)))</f>
        <v/>
      </c>
      <c r="W78" s="22">
        <f>IF(S78=0,"",(YEAR(T78)-YEAR(PlanStart))*12+MONTH(T78)-MONTH(PlanStart))</f>
        <v/>
      </c>
      <c r="X78" s="22">
        <f>IF(Tasks!D78="Seasonal",1,0)</f>
        <v/>
      </c>
    </row>
    <row r="79">
      <c r="A79" s="11">
        <f>IF(Tasks!$A79="","",Tasks!$A79)</f>
        <v/>
      </c>
      <c r="B79" s="11">
        <f>IF(Tasks!$A79="","",Tasks!B79&amp;"")</f>
        <v/>
      </c>
      <c r="C79" s="31">
        <f>IF(Tasks!$A79="","",IF(S79=0,Tasks!U79,Tasks!S79))</f>
        <v/>
      </c>
      <c r="D79" s="26">
        <f>IF(Tasks!$A79="",0,N(Tasks!R79))</f>
        <v/>
      </c>
      <c r="E79" s="32">
        <f>IF($S79=0,0,IF($X79=1,IF(OR(AND(OR(MONTH(E$5)=Tasks!$X79,MONTH(E$5)=Tasks!$Y79),E$5&gt;=DATE(YEAR($T79),MONTH($T79),1)),AND(0=0,T79&lt;PlanStart)),1,0),IF($U79&gt;0,IF(AND(0&gt;=$W79,MOD(0-$W79,$U79)=0),1,0),IF(EOMONTH(E$5,0)&lt;$T79,0,MAX(0,INT((EOMONTH(E$5,0)-$T79)/$V79)-IF(E$5&gt;$T79,-INT(-(E$5-$T79)/$V79),0)+1)))))</f>
        <v/>
      </c>
      <c r="F79" s="32">
        <f>IF($S79=0,0,IF($X79=1,IF(OR(AND(OR(MONTH(F$5)=Tasks!$X79,MONTH(F$5)=Tasks!$Y79),F$5&gt;=DATE(YEAR($T79),MONTH($T79),1))),1,0),IF($U79&gt;0,IF(AND(1&gt;=$W79,MOD(1-$W79,$U79)=0),1,0),IF(EOMONTH(F$5,0)&lt;$T79,0,MAX(0,INT((EOMONTH(F$5,0)-$T79)/$V79)-IF(F$5&gt;$T79,-INT(-(F$5-$T79)/$V79),0)+1)))))</f>
        <v/>
      </c>
      <c r="G79" s="32">
        <f>IF($S79=0,0,IF($X79=1,IF(OR(AND(OR(MONTH(G$5)=Tasks!$X79,MONTH(G$5)=Tasks!$Y79),G$5&gt;=DATE(YEAR($T79),MONTH($T79),1))),1,0),IF($U79&gt;0,IF(AND(2&gt;=$W79,MOD(2-$W79,$U79)=0),1,0),IF(EOMONTH(G$5,0)&lt;$T79,0,MAX(0,INT((EOMONTH(G$5,0)-$T79)/$V79)-IF(G$5&gt;$T79,-INT(-(G$5-$T79)/$V79),0)+1)))))</f>
        <v/>
      </c>
      <c r="H79" s="32">
        <f>IF($S79=0,0,IF($X79=1,IF(OR(AND(OR(MONTH(H$5)=Tasks!$X79,MONTH(H$5)=Tasks!$Y79),H$5&gt;=DATE(YEAR($T79),MONTH($T79),1))),1,0),IF($U79&gt;0,IF(AND(3&gt;=$W79,MOD(3-$W79,$U79)=0),1,0),IF(EOMONTH(H$5,0)&lt;$T79,0,MAX(0,INT((EOMONTH(H$5,0)-$T79)/$V79)-IF(H$5&gt;$T79,-INT(-(H$5-$T79)/$V79),0)+1)))))</f>
        <v/>
      </c>
      <c r="I79" s="32">
        <f>IF($S79=0,0,IF($X79=1,IF(OR(AND(OR(MONTH(I$5)=Tasks!$X79,MONTH(I$5)=Tasks!$Y79),I$5&gt;=DATE(YEAR($T79),MONTH($T79),1))),1,0),IF($U79&gt;0,IF(AND(4&gt;=$W79,MOD(4-$W79,$U79)=0),1,0),IF(EOMONTH(I$5,0)&lt;$T79,0,MAX(0,INT((EOMONTH(I$5,0)-$T79)/$V79)-IF(I$5&gt;$T79,-INT(-(I$5-$T79)/$V79),0)+1)))))</f>
        <v/>
      </c>
      <c r="J79" s="32">
        <f>IF($S79=0,0,IF($X79=1,IF(OR(AND(OR(MONTH(J$5)=Tasks!$X79,MONTH(J$5)=Tasks!$Y79),J$5&gt;=DATE(YEAR($T79),MONTH($T79),1))),1,0),IF($U79&gt;0,IF(AND(5&gt;=$W79,MOD(5-$W79,$U79)=0),1,0),IF(EOMONTH(J$5,0)&lt;$T79,0,MAX(0,INT((EOMONTH(J$5,0)-$T79)/$V79)-IF(J$5&gt;$T79,-INT(-(J$5-$T79)/$V79),0)+1)))))</f>
        <v/>
      </c>
      <c r="K79" s="32">
        <f>IF($S79=0,0,IF($X79=1,IF(OR(AND(OR(MONTH(K$5)=Tasks!$X79,MONTH(K$5)=Tasks!$Y79),K$5&gt;=DATE(YEAR($T79),MONTH($T79),1))),1,0),IF($U79&gt;0,IF(AND(6&gt;=$W79,MOD(6-$W79,$U79)=0),1,0),IF(EOMONTH(K$5,0)&lt;$T79,0,MAX(0,INT((EOMONTH(K$5,0)-$T79)/$V79)-IF(K$5&gt;$T79,-INT(-(K$5-$T79)/$V79),0)+1)))))</f>
        <v/>
      </c>
      <c r="L79" s="32">
        <f>IF($S79=0,0,IF($X79=1,IF(OR(AND(OR(MONTH(L$5)=Tasks!$X79,MONTH(L$5)=Tasks!$Y79),L$5&gt;=DATE(YEAR($T79),MONTH($T79),1))),1,0),IF($U79&gt;0,IF(AND(7&gt;=$W79,MOD(7-$W79,$U79)=0),1,0),IF(EOMONTH(L$5,0)&lt;$T79,0,MAX(0,INT((EOMONTH(L$5,0)-$T79)/$V79)-IF(L$5&gt;$T79,-INT(-(L$5-$T79)/$V79),0)+1)))))</f>
        <v/>
      </c>
      <c r="M79" s="32">
        <f>IF($S79=0,0,IF($X79=1,IF(OR(AND(OR(MONTH(M$5)=Tasks!$X79,MONTH(M$5)=Tasks!$Y79),M$5&gt;=DATE(YEAR($T79),MONTH($T79),1))),1,0),IF($U79&gt;0,IF(AND(8&gt;=$W79,MOD(8-$W79,$U79)=0),1,0),IF(EOMONTH(M$5,0)&lt;$T79,0,MAX(0,INT((EOMONTH(M$5,0)-$T79)/$V79)-IF(M$5&gt;$T79,-INT(-(M$5-$T79)/$V79),0)+1)))))</f>
        <v/>
      </c>
      <c r="N79" s="32">
        <f>IF($S79=0,0,IF($X79=1,IF(OR(AND(OR(MONTH(N$5)=Tasks!$X79,MONTH(N$5)=Tasks!$Y79),N$5&gt;=DATE(YEAR($T79),MONTH($T79),1))),1,0),IF($U79&gt;0,IF(AND(9&gt;=$W79,MOD(9-$W79,$U79)=0),1,0),IF(EOMONTH(N$5,0)&lt;$T79,0,MAX(0,INT((EOMONTH(N$5,0)-$T79)/$V79)-IF(N$5&gt;$T79,-INT(-(N$5-$T79)/$V79),0)+1)))))</f>
        <v/>
      </c>
      <c r="O79" s="32">
        <f>IF($S79=0,0,IF($X79=1,IF(OR(AND(OR(MONTH(O$5)=Tasks!$X79,MONTH(O$5)=Tasks!$Y79),O$5&gt;=DATE(YEAR($T79),MONTH($T79),1))),1,0),IF($U79&gt;0,IF(AND(10&gt;=$W79,MOD(10-$W79,$U79)=0),1,0),IF(EOMONTH(O$5,0)&lt;$T79,0,MAX(0,INT((EOMONTH(O$5,0)-$T79)/$V79)-IF(O$5&gt;$T79,-INT(-(O$5-$T79)/$V79),0)+1)))))</f>
        <v/>
      </c>
      <c r="P79" s="32">
        <f>IF($S79=0,0,IF($X79=1,IF(OR(AND(OR(MONTH(P$5)=Tasks!$X79,MONTH(P$5)=Tasks!$Y79),P$5&gt;=DATE(YEAR($T79),MONTH($T79),1))),1,0),IF($U79&gt;0,IF(AND(11&gt;=$W79,MOD(11-$W79,$U79)=0),1,0),IF(EOMONTH(P$5,0)&lt;$T79,0,MAX(0,INT((EOMONTH(P$5,0)-$T79)/$V79)-IF(P$5&gt;$T79,-INT(-(P$5-$T79)/$V79),0)+1)))))</f>
        <v/>
      </c>
      <c r="Q79" s="32">
        <f>SUM(E79:P79)</f>
        <v/>
      </c>
      <c r="R79" s="26">
        <f>Q79*D79</f>
        <v/>
      </c>
      <c r="S79" s="22">
        <f>IF(AND(Tasks!$A79&lt;&gt;"",Tasks!Z79=1,Tasks!L79&lt;&gt;"No"),1,0)</f>
        <v/>
      </c>
      <c r="T79" s="7">
        <f>IF(S79=0,"",IF(X79=1,Tasks!S79,MAX(Tasks!S79,AsOf)))</f>
        <v/>
      </c>
      <c r="U79" s="22">
        <f>IF(OR(S79=0,X79=1),0,IF(Tasks!F79="Months",Tasks!E79,IF(Tasks!F79="Years",12*Tasks!E79,0)))</f>
        <v/>
      </c>
      <c r="V79" s="22">
        <f>IF(OR(S79=0,X79=1),0,IF(Tasks!F79="Days",Tasks!E79,IF(Tasks!F79="Weeks",7*Tasks!E79,0)))</f>
        <v/>
      </c>
      <c r="W79" s="22">
        <f>IF(S79=0,"",(YEAR(T79)-YEAR(PlanStart))*12+MONTH(T79)-MONTH(PlanStart))</f>
        <v/>
      </c>
      <c r="X79" s="22">
        <f>IF(Tasks!D79="Seasonal",1,0)</f>
        <v/>
      </c>
    </row>
    <row r="80">
      <c r="A80" s="11">
        <f>IF(Tasks!$A80="","",Tasks!$A80)</f>
        <v/>
      </c>
      <c r="B80" s="11">
        <f>IF(Tasks!$A80="","",Tasks!B80&amp;"")</f>
        <v/>
      </c>
      <c r="C80" s="31">
        <f>IF(Tasks!$A80="","",IF(S80=0,Tasks!U80,Tasks!S80))</f>
        <v/>
      </c>
      <c r="D80" s="26">
        <f>IF(Tasks!$A80="",0,N(Tasks!R80))</f>
        <v/>
      </c>
      <c r="E80" s="32">
        <f>IF($S80=0,0,IF($X80=1,IF(OR(AND(OR(MONTH(E$5)=Tasks!$X80,MONTH(E$5)=Tasks!$Y80),E$5&gt;=DATE(YEAR($T80),MONTH($T80),1)),AND(0=0,T80&lt;PlanStart)),1,0),IF($U80&gt;0,IF(AND(0&gt;=$W80,MOD(0-$W80,$U80)=0),1,0),IF(EOMONTH(E$5,0)&lt;$T80,0,MAX(0,INT((EOMONTH(E$5,0)-$T80)/$V80)-IF(E$5&gt;$T80,-INT(-(E$5-$T80)/$V80),0)+1)))))</f>
        <v/>
      </c>
      <c r="F80" s="32">
        <f>IF($S80=0,0,IF($X80=1,IF(OR(AND(OR(MONTH(F$5)=Tasks!$X80,MONTH(F$5)=Tasks!$Y80),F$5&gt;=DATE(YEAR($T80),MONTH($T80),1))),1,0),IF($U80&gt;0,IF(AND(1&gt;=$W80,MOD(1-$W80,$U80)=0),1,0),IF(EOMONTH(F$5,0)&lt;$T80,0,MAX(0,INT((EOMONTH(F$5,0)-$T80)/$V80)-IF(F$5&gt;$T80,-INT(-(F$5-$T80)/$V80),0)+1)))))</f>
        <v/>
      </c>
      <c r="G80" s="32">
        <f>IF($S80=0,0,IF($X80=1,IF(OR(AND(OR(MONTH(G$5)=Tasks!$X80,MONTH(G$5)=Tasks!$Y80),G$5&gt;=DATE(YEAR($T80),MONTH($T80),1))),1,0),IF($U80&gt;0,IF(AND(2&gt;=$W80,MOD(2-$W80,$U80)=0),1,0),IF(EOMONTH(G$5,0)&lt;$T80,0,MAX(0,INT((EOMONTH(G$5,0)-$T80)/$V80)-IF(G$5&gt;$T80,-INT(-(G$5-$T80)/$V80),0)+1)))))</f>
        <v/>
      </c>
      <c r="H80" s="32">
        <f>IF($S80=0,0,IF($X80=1,IF(OR(AND(OR(MONTH(H$5)=Tasks!$X80,MONTH(H$5)=Tasks!$Y80),H$5&gt;=DATE(YEAR($T80),MONTH($T80),1))),1,0),IF($U80&gt;0,IF(AND(3&gt;=$W80,MOD(3-$W80,$U80)=0),1,0),IF(EOMONTH(H$5,0)&lt;$T80,0,MAX(0,INT((EOMONTH(H$5,0)-$T80)/$V80)-IF(H$5&gt;$T80,-INT(-(H$5-$T80)/$V80),0)+1)))))</f>
        <v/>
      </c>
      <c r="I80" s="32">
        <f>IF($S80=0,0,IF($X80=1,IF(OR(AND(OR(MONTH(I$5)=Tasks!$X80,MONTH(I$5)=Tasks!$Y80),I$5&gt;=DATE(YEAR($T80),MONTH($T80),1))),1,0),IF($U80&gt;0,IF(AND(4&gt;=$W80,MOD(4-$W80,$U80)=0),1,0),IF(EOMONTH(I$5,0)&lt;$T80,0,MAX(0,INT((EOMONTH(I$5,0)-$T80)/$V80)-IF(I$5&gt;$T80,-INT(-(I$5-$T80)/$V80),0)+1)))))</f>
        <v/>
      </c>
      <c r="J80" s="32">
        <f>IF($S80=0,0,IF($X80=1,IF(OR(AND(OR(MONTH(J$5)=Tasks!$X80,MONTH(J$5)=Tasks!$Y80),J$5&gt;=DATE(YEAR($T80),MONTH($T80),1))),1,0),IF($U80&gt;0,IF(AND(5&gt;=$W80,MOD(5-$W80,$U80)=0),1,0),IF(EOMONTH(J$5,0)&lt;$T80,0,MAX(0,INT((EOMONTH(J$5,0)-$T80)/$V80)-IF(J$5&gt;$T80,-INT(-(J$5-$T80)/$V80),0)+1)))))</f>
        <v/>
      </c>
      <c r="K80" s="32">
        <f>IF($S80=0,0,IF($X80=1,IF(OR(AND(OR(MONTH(K$5)=Tasks!$X80,MONTH(K$5)=Tasks!$Y80),K$5&gt;=DATE(YEAR($T80),MONTH($T80),1))),1,0),IF($U80&gt;0,IF(AND(6&gt;=$W80,MOD(6-$W80,$U80)=0),1,0),IF(EOMONTH(K$5,0)&lt;$T80,0,MAX(0,INT((EOMONTH(K$5,0)-$T80)/$V80)-IF(K$5&gt;$T80,-INT(-(K$5-$T80)/$V80),0)+1)))))</f>
        <v/>
      </c>
      <c r="L80" s="32">
        <f>IF($S80=0,0,IF($X80=1,IF(OR(AND(OR(MONTH(L$5)=Tasks!$X80,MONTH(L$5)=Tasks!$Y80),L$5&gt;=DATE(YEAR($T80),MONTH($T80),1))),1,0),IF($U80&gt;0,IF(AND(7&gt;=$W80,MOD(7-$W80,$U80)=0),1,0),IF(EOMONTH(L$5,0)&lt;$T80,0,MAX(0,INT((EOMONTH(L$5,0)-$T80)/$V80)-IF(L$5&gt;$T80,-INT(-(L$5-$T80)/$V80),0)+1)))))</f>
        <v/>
      </c>
      <c r="M80" s="32">
        <f>IF($S80=0,0,IF($X80=1,IF(OR(AND(OR(MONTH(M$5)=Tasks!$X80,MONTH(M$5)=Tasks!$Y80),M$5&gt;=DATE(YEAR($T80),MONTH($T80),1))),1,0),IF($U80&gt;0,IF(AND(8&gt;=$W80,MOD(8-$W80,$U80)=0),1,0),IF(EOMONTH(M$5,0)&lt;$T80,0,MAX(0,INT((EOMONTH(M$5,0)-$T80)/$V80)-IF(M$5&gt;$T80,-INT(-(M$5-$T80)/$V80),0)+1)))))</f>
        <v/>
      </c>
      <c r="N80" s="32">
        <f>IF($S80=0,0,IF($X80=1,IF(OR(AND(OR(MONTH(N$5)=Tasks!$X80,MONTH(N$5)=Tasks!$Y80),N$5&gt;=DATE(YEAR($T80),MONTH($T80),1))),1,0),IF($U80&gt;0,IF(AND(9&gt;=$W80,MOD(9-$W80,$U80)=0),1,0),IF(EOMONTH(N$5,0)&lt;$T80,0,MAX(0,INT((EOMONTH(N$5,0)-$T80)/$V80)-IF(N$5&gt;$T80,-INT(-(N$5-$T80)/$V80),0)+1)))))</f>
        <v/>
      </c>
      <c r="O80" s="32">
        <f>IF($S80=0,0,IF($X80=1,IF(OR(AND(OR(MONTH(O$5)=Tasks!$X80,MONTH(O$5)=Tasks!$Y80),O$5&gt;=DATE(YEAR($T80),MONTH($T80),1))),1,0),IF($U80&gt;0,IF(AND(10&gt;=$W80,MOD(10-$W80,$U80)=0),1,0),IF(EOMONTH(O$5,0)&lt;$T80,0,MAX(0,INT((EOMONTH(O$5,0)-$T80)/$V80)-IF(O$5&gt;$T80,-INT(-(O$5-$T80)/$V80),0)+1)))))</f>
        <v/>
      </c>
      <c r="P80" s="32">
        <f>IF($S80=0,0,IF($X80=1,IF(OR(AND(OR(MONTH(P$5)=Tasks!$X80,MONTH(P$5)=Tasks!$Y80),P$5&gt;=DATE(YEAR($T80),MONTH($T80),1))),1,0),IF($U80&gt;0,IF(AND(11&gt;=$W80,MOD(11-$W80,$U80)=0),1,0),IF(EOMONTH(P$5,0)&lt;$T80,0,MAX(0,INT((EOMONTH(P$5,0)-$T80)/$V80)-IF(P$5&gt;$T80,-INT(-(P$5-$T80)/$V80),0)+1)))))</f>
        <v/>
      </c>
      <c r="Q80" s="32">
        <f>SUM(E80:P80)</f>
        <v/>
      </c>
      <c r="R80" s="26">
        <f>Q80*D80</f>
        <v/>
      </c>
      <c r="S80" s="22">
        <f>IF(AND(Tasks!$A80&lt;&gt;"",Tasks!Z80=1,Tasks!L80&lt;&gt;"No"),1,0)</f>
        <v/>
      </c>
      <c r="T80" s="7">
        <f>IF(S80=0,"",IF(X80=1,Tasks!S80,MAX(Tasks!S80,AsOf)))</f>
        <v/>
      </c>
      <c r="U80" s="22">
        <f>IF(OR(S80=0,X80=1),0,IF(Tasks!F80="Months",Tasks!E80,IF(Tasks!F80="Years",12*Tasks!E80,0)))</f>
        <v/>
      </c>
      <c r="V80" s="22">
        <f>IF(OR(S80=0,X80=1),0,IF(Tasks!F80="Days",Tasks!E80,IF(Tasks!F80="Weeks",7*Tasks!E80,0)))</f>
        <v/>
      </c>
      <c r="W80" s="22">
        <f>IF(S80=0,"",(YEAR(T80)-YEAR(PlanStart))*12+MONTH(T80)-MONTH(PlanStart))</f>
        <v/>
      </c>
      <c r="X80" s="22">
        <f>IF(Tasks!D80="Seasonal",1,0)</f>
        <v/>
      </c>
    </row>
    <row r="81">
      <c r="A81" s="11">
        <f>IF(Tasks!$A81="","",Tasks!$A81)</f>
        <v/>
      </c>
      <c r="B81" s="11">
        <f>IF(Tasks!$A81="","",Tasks!B81&amp;"")</f>
        <v/>
      </c>
      <c r="C81" s="31">
        <f>IF(Tasks!$A81="","",IF(S81=0,Tasks!U81,Tasks!S81))</f>
        <v/>
      </c>
      <c r="D81" s="26">
        <f>IF(Tasks!$A81="",0,N(Tasks!R81))</f>
        <v/>
      </c>
      <c r="E81" s="32">
        <f>IF($S81=0,0,IF($X81=1,IF(OR(AND(OR(MONTH(E$5)=Tasks!$X81,MONTH(E$5)=Tasks!$Y81),E$5&gt;=DATE(YEAR($T81),MONTH($T81),1)),AND(0=0,T81&lt;PlanStart)),1,0),IF($U81&gt;0,IF(AND(0&gt;=$W81,MOD(0-$W81,$U81)=0),1,0),IF(EOMONTH(E$5,0)&lt;$T81,0,MAX(0,INT((EOMONTH(E$5,0)-$T81)/$V81)-IF(E$5&gt;$T81,-INT(-(E$5-$T81)/$V81),0)+1)))))</f>
        <v/>
      </c>
      <c r="F81" s="32">
        <f>IF($S81=0,0,IF($X81=1,IF(OR(AND(OR(MONTH(F$5)=Tasks!$X81,MONTH(F$5)=Tasks!$Y81),F$5&gt;=DATE(YEAR($T81),MONTH($T81),1))),1,0),IF($U81&gt;0,IF(AND(1&gt;=$W81,MOD(1-$W81,$U81)=0),1,0),IF(EOMONTH(F$5,0)&lt;$T81,0,MAX(0,INT((EOMONTH(F$5,0)-$T81)/$V81)-IF(F$5&gt;$T81,-INT(-(F$5-$T81)/$V81),0)+1)))))</f>
        <v/>
      </c>
      <c r="G81" s="32">
        <f>IF($S81=0,0,IF($X81=1,IF(OR(AND(OR(MONTH(G$5)=Tasks!$X81,MONTH(G$5)=Tasks!$Y81),G$5&gt;=DATE(YEAR($T81),MONTH($T81),1))),1,0),IF($U81&gt;0,IF(AND(2&gt;=$W81,MOD(2-$W81,$U81)=0),1,0),IF(EOMONTH(G$5,0)&lt;$T81,0,MAX(0,INT((EOMONTH(G$5,0)-$T81)/$V81)-IF(G$5&gt;$T81,-INT(-(G$5-$T81)/$V81),0)+1)))))</f>
        <v/>
      </c>
      <c r="H81" s="32">
        <f>IF($S81=0,0,IF($X81=1,IF(OR(AND(OR(MONTH(H$5)=Tasks!$X81,MONTH(H$5)=Tasks!$Y81),H$5&gt;=DATE(YEAR($T81),MONTH($T81),1))),1,0),IF($U81&gt;0,IF(AND(3&gt;=$W81,MOD(3-$W81,$U81)=0),1,0),IF(EOMONTH(H$5,0)&lt;$T81,0,MAX(0,INT((EOMONTH(H$5,0)-$T81)/$V81)-IF(H$5&gt;$T81,-INT(-(H$5-$T81)/$V81),0)+1)))))</f>
        <v/>
      </c>
      <c r="I81" s="32">
        <f>IF($S81=0,0,IF($X81=1,IF(OR(AND(OR(MONTH(I$5)=Tasks!$X81,MONTH(I$5)=Tasks!$Y81),I$5&gt;=DATE(YEAR($T81),MONTH($T81),1))),1,0),IF($U81&gt;0,IF(AND(4&gt;=$W81,MOD(4-$W81,$U81)=0),1,0),IF(EOMONTH(I$5,0)&lt;$T81,0,MAX(0,INT((EOMONTH(I$5,0)-$T81)/$V81)-IF(I$5&gt;$T81,-INT(-(I$5-$T81)/$V81),0)+1)))))</f>
        <v/>
      </c>
      <c r="J81" s="32">
        <f>IF($S81=0,0,IF($X81=1,IF(OR(AND(OR(MONTH(J$5)=Tasks!$X81,MONTH(J$5)=Tasks!$Y81),J$5&gt;=DATE(YEAR($T81),MONTH($T81),1))),1,0),IF($U81&gt;0,IF(AND(5&gt;=$W81,MOD(5-$W81,$U81)=0),1,0),IF(EOMONTH(J$5,0)&lt;$T81,0,MAX(0,INT((EOMONTH(J$5,0)-$T81)/$V81)-IF(J$5&gt;$T81,-INT(-(J$5-$T81)/$V81),0)+1)))))</f>
        <v/>
      </c>
      <c r="K81" s="32">
        <f>IF($S81=0,0,IF($X81=1,IF(OR(AND(OR(MONTH(K$5)=Tasks!$X81,MONTH(K$5)=Tasks!$Y81),K$5&gt;=DATE(YEAR($T81),MONTH($T81),1))),1,0),IF($U81&gt;0,IF(AND(6&gt;=$W81,MOD(6-$W81,$U81)=0),1,0),IF(EOMONTH(K$5,0)&lt;$T81,0,MAX(0,INT((EOMONTH(K$5,0)-$T81)/$V81)-IF(K$5&gt;$T81,-INT(-(K$5-$T81)/$V81),0)+1)))))</f>
        <v/>
      </c>
      <c r="L81" s="32">
        <f>IF($S81=0,0,IF($X81=1,IF(OR(AND(OR(MONTH(L$5)=Tasks!$X81,MONTH(L$5)=Tasks!$Y81),L$5&gt;=DATE(YEAR($T81),MONTH($T81),1))),1,0),IF($U81&gt;0,IF(AND(7&gt;=$W81,MOD(7-$W81,$U81)=0),1,0),IF(EOMONTH(L$5,0)&lt;$T81,0,MAX(0,INT((EOMONTH(L$5,0)-$T81)/$V81)-IF(L$5&gt;$T81,-INT(-(L$5-$T81)/$V81),0)+1)))))</f>
        <v/>
      </c>
      <c r="M81" s="32">
        <f>IF($S81=0,0,IF($X81=1,IF(OR(AND(OR(MONTH(M$5)=Tasks!$X81,MONTH(M$5)=Tasks!$Y81),M$5&gt;=DATE(YEAR($T81),MONTH($T81),1))),1,0),IF($U81&gt;0,IF(AND(8&gt;=$W81,MOD(8-$W81,$U81)=0),1,0),IF(EOMONTH(M$5,0)&lt;$T81,0,MAX(0,INT((EOMONTH(M$5,0)-$T81)/$V81)-IF(M$5&gt;$T81,-INT(-(M$5-$T81)/$V81),0)+1)))))</f>
        <v/>
      </c>
      <c r="N81" s="32">
        <f>IF($S81=0,0,IF($X81=1,IF(OR(AND(OR(MONTH(N$5)=Tasks!$X81,MONTH(N$5)=Tasks!$Y81),N$5&gt;=DATE(YEAR($T81),MONTH($T81),1))),1,0),IF($U81&gt;0,IF(AND(9&gt;=$W81,MOD(9-$W81,$U81)=0),1,0),IF(EOMONTH(N$5,0)&lt;$T81,0,MAX(0,INT((EOMONTH(N$5,0)-$T81)/$V81)-IF(N$5&gt;$T81,-INT(-(N$5-$T81)/$V81),0)+1)))))</f>
        <v/>
      </c>
      <c r="O81" s="32">
        <f>IF($S81=0,0,IF($X81=1,IF(OR(AND(OR(MONTH(O$5)=Tasks!$X81,MONTH(O$5)=Tasks!$Y81),O$5&gt;=DATE(YEAR($T81),MONTH($T81),1))),1,0),IF($U81&gt;0,IF(AND(10&gt;=$W81,MOD(10-$W81,$U81)=0),1,0),IF(EOMONTH(O$5,0)&lt;$T81,0,MAX(0,INT((EOMONTH(O$5,0)-$T81)/$V81)-IF(O$5&gt;$T81,-INT(-(O$5-$T81)/$V81),0)+1)))))</f>
        <v/>
      </c>
      <c r="P81" s="32">
        <f>IF($S81=0,0,IF($X81=1,IF(OR(AND(OR(MONTH(P$5)=Tasks!$X81,MONTH(P$5)=Tasks!$Y81),P$5&gt;=DATE(YEAR($T81),MONTH($T81),1))),1,0),IF($U81&gt;0,IF(AND(11&gt;=$W81,MOD(11-$W81,$U81)=0),1,0),IF(EOMONTH(P$5,0)&lt;$T81,0,MAX(0,INT((EOMONTH(P$5,0)-$T81)/$V81)-IF(P$5&gt;$T81,-INT(-(P$5-$T81)/$V81),0)+1)))))</f>
        <v/>
      </c>
      <c r="Q81" s="32">
        <f>SUM(E81:P81)</f>
        <v/>
      </c>
      <c r="R81" s="26">
        <f>Q81*D81</f>
        <v/>
      </c>
      <c r="S81" s="22">
        <f>IF(AND(Tasks!$A81&lt;&gt;"",Tasks!Z81=1,Tasks!L81&lt;&gt;"No"),1,0)</f>
        <v/>
      </c>
      <c r="T81" s="7">
        <f>IF(S81=0,"",IF(X81=1,Tasks!S81,MAX(Tasks!S81,AsOf)))</f>
        <v/>
      </c>
      <c r="U81" s="22">
        <f>IF(OR(S81=0,X81=1),0,IF(Tasks!F81="Months",Tasks!E81,IF(Tasks!F81="Years",12*Tasks!E81,0)))</f>
        <v/>
      </c>
      <c r="V81" s="22">
        <f>IF(OR(S81=0,X81=1),0,IF(Tasks!F81="Days",Tasks!E81,IF(Tasks!F81="Weeks",7*Tasks!E81,0)))</f>
        <v/>
      </c>
      <c r="W81" s="22">
        <f>IF(S81=0,"",(YEAR(T81)-YEAR(PlanStart))*12+MONTH(T81)-MONTH(PlanStart))</f>
        <v/>
      </c>
      <c r="X81" s="22">
        <f>IF(Tasks!D81="Seasonal",1,0)</f>
        <v/>
      </c>
    </row>
    <row r="82">
      <c r="A82" s="11">
        <f>IF(Tasks!$A82="","",Tasks!$A82)</f>
        <v/>
      </c>
      <c r="B82" s="11">
        <f>IF(Tasks!$A82="","",Tasks!B82&amp;"")</f>
        <v/>
      </c>
      <c r="C82" s="31">
        <f>IF(Tasks!$A82="","",IF(S82=0,Tasks!U82,Tasks!S82))</f>
        <v/>
      </c>
      <c r="D82" s="26">
        <f>IF(Tasks!$A82="",0,N(Tasks!R82))</f>
        <v/>
      </c>
      <c r="E82" s="32">
        <f>IF($S82=0,0,IF($X82=1,IF(OR(AND(OR(MONTH(E$5)=Tasks!$X82,MONTH(E$5)=Tasks!$Y82),E$5&gt;=DATE(YEAR($T82),MONTH($T82),1)),AND(0=0,T82&lt;PlanStart)),1,0),IF($U82&gt;0,IF(AND(0&gt;=$W82,MOD(0-$W82,$U82)=0),1,0),IF(EOMONTH(E$5,0)&lt;$T82,0,MAX(0,INT((EOMONTH(E$5,0)-$T82)/$V82)-IF(E$5&gt;$T82,-INT(-(E$5-$T82)/$V82),0)+1)))))</f>
        <v/>
      </c>
      <c r="F82" s="32">
        <f>IF($S82=0,0,IF($X82=1,IF(OR(AND(OR(MONTH(F$5)=Tasks!$X82,MONTH(F$5)=Tasks!$Y82),F$5&gt;=DATE(YEAR($T82),MONTH($T82),1))),1,0),IF($U82&gt;0,IF(AND(1&gt;=$W82,MOD(1-$W82,$U82)=0),1,0),IF(EOMONTH(F$5,0)&lt;$T82,0,MAX(0,INT((EOMONTH(F$5,0)-$T82)/$V82)-IF(F$5&gt;$T82,-INT(-(F$5-$T82)/$V82),0)+1)))))</f>
        <v/>
      </c>
      <c r="G82" s="32">
        <f>IF($S82=0,0,IF($X82=1,IF(OR(AND(OR(MONTH(G$5)=Tasks!$X82,MONTH(G$5)=Tasks!$Y82),G$5&gt;=DATE(YEAR($T82),MONTH($T82),1))),1,0),IF($U82&gt;0,IF(AND(2&gt;=$W82,MOD(2-$W82,$U82)=0),1,0),IF(EOMONTH(G$5,0)&lt;$T82,0,MAX(0,INT((EOMONTH(G$5,0)-$T82)/$V82)-IF(G$5&gt;$T82,-INT(-(G$5-$T82)/$V82),0)+1)))))</f>
        <v/>
      </c>
      <c r="H82" s="32">
        <f>IF($S82=0,0,IF($X82=1,IF(OR(AND(OR(MONTH(H$5)=Tasks!$X82,MONTH(H$5)=Tasks!$Y82),H$5&gt;=DATE(YEAR($T82),MONTH($T82),1))),1,0),IF($U82&gt;0,IF(AND(3&gt;=$W82,MOD(3-$W82,$U82)=0),1,0),IF(EOMONTH(H$5,0)&lt;$T82,0,MAX(0,INT((EOMONTH(H$5,0)-$T82)/$V82)-IF(H$5&gt;$T82,-INT(-(H$5-$T82)/$V82),0)+1)))))</f>
        <v/>
      </c>
      <c r="I82" s="32">
        <f>IF($S82=0,0,IF($X82=1,IF(OR(AND(OR(MONTH(I$5)=Tasks!$X82,MONTH(I$5)=Tasks!$Y82),I$5&gt;=DATE(YEAR($T82),MONTH($T82),1))),1,0),IF($U82&gt;0,IF(AND(4&gt;=$W82,MOD(4-$W82,$U82)=0),1,0),IF(EOMONTH(I$5,0)&lt;$T82,0,MAX(0,INT((EOMONTH(I$5,0)-$T82)/$V82)-IF(I$5&gt;$T82,-INT(-(I$5-$T82)/$V82),0)+1)))))</f>
        <v/>
      </c>
      <c r="J82" s="32">
        <f>IF($S82=0,0,IF($X82=1,IF(OR(AND(OR(MONTH(J$5)=Tasks!$X82,MONTH(J$5)=Tasks!$Y82),J$5&gt;=DATE(YEAR($T82),MONTH($T82),1))),1,0),IF($U82&gt;0,IF(AND(5&gt;=$W82,MOD(5-$W82,$U82)=0),1,0),IF(EOMONTH(J$5,0)&lt;$T82,0,MAX(0,INT((EOMONTH(J$5,0)-$T82)/$V82)-IF(J$5&gt;$T82,-INT(-(J$5-$T82)/$V82),0)+1)))))</f>
        <v/>
      </c>
      <c r="K82" s="32">
        <f>IF($S82=0,0,IF($X82=1,IF(OR(AND(OR(MONTH(K$5)=Tasks!$X82,MONTH(K$5)=Tasks!$Y82),K$5&gt;=DATE(YEAR($T82),MONTH($T82),1))),1,0),IF($U82&gt;0,IF(AND(6&gt;=$W82,MOD(6-$W82,$U82)=0),1,0),IF(EOMONTH(K$5,0)&lt;$T82,0,MAX(0,INT((EOMONTH(K$5,0)-$T82)/$V82)-IF(K$5&gt;$T82,-INT(-(K$5-$T82)/$V82),0)+1)))))</f>
        <v/>
      </c>
      <c r="L82" s="32">
        <f>IF($S82=0,0,IF($X82=1,IF(OR(AND(OR(MONTH(L$5)=Tasks!$X82,MONTH(L$5)=Tasks!$Y82),L$5&gt;=DATE(YEAR($T82),MONTH($T82),1))),1,0),IF($U82&gt;0,IF(AND(7&gt;=$W82,MOD(7-$W82,$U82)=0),1,0),IF(EOMONTH(L$5,0)&lt;$T82,0,MAX(0,INT((EOMONTH(L$5,0)-$T82)/$V82)-IF(L$5&gt;$T82,-INT(-(L$5-$T82)/$V82),0)+1)))))</f>
        <v/>
      </c>
      <c r="M82" s="32">
        <f>IF($S82=0,0,IF($X82=1,IF(OR(AND(OR(MONTH(M$5)=Tasks!$X82,MONTH(M$5)=Tasks!$Y82),M$5&gt;=DATE(YEAR($T82),MONTH($T82),1))),1,0),IF($U82&gt;0,IF(AND(8&gt;=$W82,MOD(8-$W82,$U82)=0),1,0),IF(EOMONTH(M$5,0)&lt;$T82,0,MAX(0,INT((EOMONTH(M$5,0)-$T82)/$V82)-IF(M$5&gt;$T82,-INT(-(M$5-$T82)/$V82),0)+1)))))</f>
        <v/>
      </c>
      <c r="N82" s="32">
        <f>IF($S82=0,0,IF($X82=1,IF(OR(AND(OR(MONTH(N$5)=Tasks!$X82,MONTH(N$5)=Tasks!$Y82),N$5&gt;=DATE(YEAR($T82),MONTH($T82),1))),1,0),IF($U82&gt;0,IF(AND(9&gt;=$W82,MOD(9-$W82,$U82)=0),1,0),IF(EOMONTH(N$5,0)&lt;$T82,0,MAX(0,INT((EOMONTH(N$5,0)-$T82)/$V82)-IF(N$5&gt;$T82,-INT(-(N$5-$T82)/$V82),0)+1)))))</f>
        <v/>
      </c>
      <c r="O82" s="32">
        <f>IF($S82=0,0,IF($X82=1,IF(OR(AND(OR(MONTH(O$5)=Tasks!$X82,MONTH(O$5)=Tasks!$Y82),O$5&gt;=DATE(YEAR($T82),MONTH($T82),1))),1,0),IF($U82&gt;0,IF(AND(10&gt;=$W82,MOD(10-$W82,$U82)=0),1,0),IF(EOMONTH(O$5,0)&lt;$T82,0,MAX(0,INT((EOMONTH(O$5,0)-$T82)/$V82)-IF(O$5&gt;$T82,-INT(-(O$5-$T82)/$V82),0)+1)))))</f>
        <v/>
      </c>
      <c r="P82" s="32">
        <f>IF($S82=0,0,IF($X82=1,IF(OR(AND(OR(MONTH(P$5)=Tasks!$X82,MONTH(P$5)=Tasks!$Y82),P$5&gt;=DATE(YEAR($T82),MONTH($T82),1))),1,0),IF($U82&gt;0,IF(AND(11&gt;=$W82,MOD(11-$W82,$U82)=0),1,0),IF(EOMONTH(P$5,0)&lt;$T82,0,MAX(0,INT((EOMONTH(P$5,0)-$T82)/$V82)-IF(P$5&gt;$T82,-INT(-(P$5-$T82)/$V82),0)+1)))))</f>
        <v/>
      </c>
      <c r="Q82" s="32">
        <f>SUM(E82:P82)</f>
        <v/>
      </c>
      <c r="R82" s="26">
        <f>Q82*D82</f>
        <v/>
      </c>
      <c r="S82" s="22">
        <f>IF(AND(Tasks!$A82&lt;&gt;"",Tasks!Z82=1,Tasks!L82&lt;&gt;"No"),1,0)</f>
        <v/>
      </c>
      <c r="T82" s="7">
        <f>IF(S82=0,"",IF(X82=1,Tasks!S82,MAX(Tasks!S82,AsOf)))</f>
        <v/>
      </c>
      <c r="U82" s="22">
        <f>IF(OR(S82=0,X82=1),0,IF(Tasks!F82="Months",Tasks!E82,IF(Tasks!F82="Years",12*Tasks!E82,0)))</f>
        <v/>
      </c>
      <c r="V82" s="22">
        <f>IF(OR(S82=0,X82=1),0,IF(Tasks!F82="Days",Tasks!E82,IF(Tasks!F82="Weeks",7*Tasks!E82,0)))</f>
        <v/>
      </c>
      <c r="W82" s="22">
        <f>IF(S82=0,"",(YEAR(T82)-YEAR(PlanStart))*12+MONTH(T82)-MONTH(PlanStart))</f>
        <v/>
      </c>
      <c r="X82" s="22">
        <f>IF(Tasks!D82="Seasonal",1,0)</f>
        <v/>
      </c>
    </row>
    <row r="83">
      <c r="A83" s="11">
        <f>IF(Tasks!$A83="","",Tasks!$A83)</f>
        <v/>
      </c>
      <c r="B83" s="11">
        <f>IF(Tasks!$A83="","",Tasks!B83&amp;"")</f>
        <v/>
      </c>
      <c r="C83" s="31">
        <f>IF(Tasks!$A83="","",IF(S83=0,Tasks!U83,Tasks!S83))</f>
        <v/>
      </c>
      <c r="D83" s="26">
        <f>IF(Tasks!$A83="",0,N(Tasks!R83))</f>
        <v/>
      </c>
      <c r="E83" s="32">
        <f>IF($S83=0,0,IF($X83=1,IF(OR(AND(OR(MONTH(E$5)=Tasks!$X83,MONTH(E$5)=Tasks!$Y83),E$5&gt;=DATE(YEAR($T83),MONTH($T83),1)),AND(0=0,T83&lt;PlanStart)),1,0),IF($U83&gt;0,IF(AND(0&gt;=$W83,MOD(0-$W83,$U83)=0),1,0),IF(EOMONTH(E$5,0)&lt;$T83,0,MAX(0,INT((EOMONTH(E$5,0)-$T83)/$V83)-IF(E$5&gt;$T83,-INT(-(E$5-$T83)/$V83),0)+1)))))</f>
        <v/>
      </c>
      <c r="F83" s="32">
        <f>IF($S83=0,0,IF($X83=1,IF(OR(AND(OR(MONTH(F$5)=Tasks!$X83,MONTH(F$5)=Tasks!$Y83),F$5&gt;=DATE(YEAR($T83),MONTH($T83),1))),1,0),IF($U83&gt;0,IF(AND(1&gt;=$W83,MOD(1-$W83,$U83)=0),1,0),IF(EOMONTH(F$5,0)&lt;$T83,0,MAX(0,INT((EOMONTH(F$5,0)-$T83)/$V83)-IF(F$5&gt;$T83,-INT(-(F$5-$T83)/$V83),0)+1)))))</f>
        <v/>
      </c>
      <c r="G83" s="32">
        <f>IF($S83=0,0,IF($X83=1,IF(OR(AND(OR(MONTH(G$5)=Tasks!$X83,MONTH(G$5)=Tasks!$Y83),G$5&gt;=DATE(YEAR($T83),MONTH($T83),1))),1,0),IF($U83&gt;0,IF(AND(2&gt;=$W83,MOD(2-$W83,$U83)=0),1,0),IF(EOMONTH(G$5,0)&lt;$T83,0,MAX(0,INT((EOMONTH(G$5,0)-$T83)/$V83)-IF(G$5&gt;$T83,-INT(-(G$5-$T83)/$V83),0)+1)))))</f>
        <v/>
      </c>
      <c r="H83" s="32">
        <f>IF($S83=0,0,IF($X83=1,IF(OR(AND(OR(MONTH(H$5)=Tasks!$X83,MONTH(H$5)=Tasks!$Y83),H$5&gt;=DATE(YEAR($T83),MONTH($T83),1))),1,0),IF($U83&gt;0,IF(AND(3&gt;=$W83,MOD(3-$W83,$U83)=0),1,0),IF(EOMONTH(H$5,0)&lt;$T83,0,MAX(0,INT((EOMONTH(H$5,0)-$T83)/$V83)-IF(H$5&gt;$T83,-INT(-(H$5-$T83)/$V83),0)+1)))))</f>
        <v/>
      </c>
      <c r="I83" s="32">
        <f>IF($S83=0,0,IF($X83=1,IF(OR(AND(OR(MONTH(I$5)=Tasks!$X83,MONTH(I$5)=Tasks!$Y83),I$5&gt;=DATE(YEAR($T83),MONTH($T83),1))),1,0),IF($U83&gt;0,IF(AND(4&gt;=$W83,MOD(4-$W83,$U83)=0),1,0),IF(EOMONTH(I$5,0)&lt;$T83,0,MAX(0,INT((EOMONTH(I$5,0)-$T83)/$V83)-IF(I$5&gt;$T83,-INT(-(I$5-$T83)/$V83),0)+1)))))</f>
        <v/>
      </c>
      <c r="J83" s="32">
        <f>IF($S83=0,0,IF($X83=1,IF(OR(AND(OR(MONTH(J$5)=Tasks!$X83,MONTH(J$5)=Tasks!$Y83),J$5&gt;=DATE(YEAR($T83),MONTH($T83),1))),1,0),IF($U83&gt;0,IF(AND(5&gt;=$W83,MOD(5-$W83,$U83)=0),1,0),IF(EOMONTH(J$5,0)&lt;$T83,0,MAX(0,INT((EOMONTH(J$5,0)-$T83)/$V83)-IF(J$5&gt;$T83,-INT(-(J$5-$T83)/$V83),0)+1)))))</f>
        <v/>
      </c>
      <c r="K83" s="32">
        <f>IF($S83=0,0,IF($X83=1,IF(OR(AND(OR(MONTH(K$5)=Tasks!$X83,MONTH(K$5)=Tasks!$Y83),K$5&gt;=DATE(YEAR($T83),MONTH($T83),1))),1,0),IF($U83&gt;0,IF(AND(6&gt;=$W83,MOD(6-$W83,$U83)=0),1,0),IF(EOMONTH(K$5,0)&lt;$T83,0,MAX(0,INT((EOMONTH(K$5,0)-$T83)/$V83)-IF(K$5&gt;$T83,-INT(-(K$5-$T83)/$V83),0)+1)))))</f>
        <v/>
      </c>
      <c r="L83" s="32">
        <f>IF($S83=0,0,IF($X83=1,IF(OR(AND(OR(MONTH(L$5)=Tasks!$X83,MONTH(L$5)=Tasks!$Y83),L$5&gt;=DATE(YEAR($T83),MONTH($T83),1))),1,0),IF($U83&gt;0,IF(AND(7&gt;=$W83,MOD(7-$W83,$U83)=0),1,0),IF(EOMONTH(L$5,0)&lt;$T83,0,MAX(0,INT((EOMONTH(L$5,0)-$T83)/$V83)-IF(L$5&gt;$T83,-INT(-(L$5-$T83)/$V83),0)+1)))))</f>
        <v/>
      </c>
      <c r="M83" s="32">
        <f>IF($S83=0,0,IF($X83=1,IF(OR(AND(OR(MONTH(M$5)=Tasks!$X83,MONTH(M$5)=Tasks!$Y83),M$5&gt;=DATE(YEAR($T83),MONTH($T83),1))),1,0),IF($U83&gt;0,IF(AND(8&gt;=$W83,MOD(8-$W83,$U83)=0),1,0),IF(EOMONTH(M$5,0)&lt;$T83,0,MAX(0,INT((EOMONTH(M$5,0)-$T83)/$V83)-IF(M$5&gt;$T83,-INT(-(M$5-$T83)/$V83),0)+1)))))</f>
        <v/>
      </c>
      <c r="N83" s="32">
        <f>IF($S83=0,0,IF($X83=1,IF(OR(AND(OR(MONTH(N$5)=Tasks!$X83,MONTH(N$5)=Tasks!$Y83),N$5&gt;=DATE(YEAR($T83),MONTH($T83),1))),1,0),IF($U83&gt;0,IF(AND(9&gt;=$W83,MOD(9-$W83,$U83)=0),1,0),IF(EOMONTH(N$5,0)&lt;$T83,0,MAX(0,INT((EOMONTH(N$5,0)-$T83)/$V83)-IF(N$5&gt;$T83,-INT(-(N$5-$T83)/$V83),0)+1)))))</f>
        <v/>
      </c>
      <c r="O83" s="32">
        <f>IF($S83=0,0,IF($X83=1,IF(OR(AND(OR(MONTH(O$5)=Tasks!$X83,MONTH(O$5)=Tasks!$Y83),O$5&gt;=DATE(YEAR($T83),MONTH($T83),1))),1,0),IF($U83&gt;0,IF(AND(10&gt;=$W83,MOD(10-$W83,$U83)=0),1,0),IF(EOMONTH(O$5,0)&lt;$T83,0,MAX(0,INT((EOMONTH(O$5,0)-$T83)/$V83)-IF(O$5&gt;$T83,-INT(-(O$5-$T83)/$V83),0)+1)))))</f>
        <v/>
      </c>
      <c r="P83" s="32">
        <f>IF($S83=0,0,IF($X83=1,IF(OR(AND(OR(MONTH(P$5)=Tasks!$X83,MONTH(P$5)=Tasks!$Y83),P$5&gt;=DATE(YEAR($T83),MONTH($T83),1))),1,0),IF($U83&gt;0,IF(AND(11&gt;=$W83,MOD(11-$W83,$U83)=0),1,0),IF(EOMONTH(P$5,0)&lt;$T83,0,MAX(0,INT((EOMONTH(P$5,0)-$T83)/$V83)-IF(P$5&gt;$T83,-INT(-(P$5-$T83)/$V83),0)+1)))))</f>
        <v/>
      </c>
      <c r="Q83" s="32">
        <f>SUM(E83:P83)</f>
        <v/>
      </c>
      <c r="R83" s="26">
        <f>Q83*D83</f>
        <v/>
      </c>
      <c r="S83" s="22">
        <f>IF(AND(Tasks!$A83&lt;&gt;"",Tasks!Z83=1,Tasks!L83&lt;&gt;"No"),1,0)</f>
        <v/>
      </c>
      <c r="T83" s="7">
        <f>IF(S83=0,"",IF(X83=1,Tasks!S83,MAX(Tasks!S83,AsOf)))</f>
        <v/>
      </c>
      <c r="U83" s="22">
        <f>IF(OR(S83=0,X83=1),0,IF(Tasks!F83="Months",Tasks!E83,IF(Tasks!F83="Years",12*Tasks!E83,0)))</f>
        <v/>
      </c>
      <c r="V83" s="22">
        <f>IF(OR(S83=0,X83=1),0,IF(Tasks!F83="Days",Tasks!E83,IF(Tasks!F83="Weeks",7*Tasks!E83,0)))</f>
        <v/>
      </c>
      <c r="W83" s="22">
        <f>IF(S83=0,"",(YEAR(T83)-YEAR(PlanStart))*12+MONTH(T83)-MONTH(PlanStart))</f>
        <v/>
      </c>
      <c r="X83" s="22">
        <f>IF(Tasks!D83="Seasonal",1,0)</f>
        <v/>
      </c>
    </row>
    <row r="84">
      <c r="A84" s="11">
        <f>IF(Tasks!$A84="","",Tasks!$A84)</f>
        <v/>
      </c>
      <c r="B84" s="11">
        <f>IF(Tasks!$A84="","",Tasks!B84&amp;"")</f>
        <v/>
      </c>
      <c r="C84" s="31">
        <f>IF(Tasks!$A84="","",IF(S84=0,Tasks!U84,Tasks!S84))</f>
        <v/>
      </c>
      <c r="D84" s="26">
        <f>IF(Tasks!$A84="",0,N(Tasks!R84))</f>
        <v/>
      </c>
      <c r="E84" s="32">
        <f>IF($S84=0,0,IF($X84=1,IF(OR(AND(OR(MONTH(E$5)=Tasks!$X84,MONTH(E$5)=Tasks!$Y84),E$5&gt;=DATE(YEAR($T84),MONTH($T84),1)),AND(0=0,T84&lt;PlanStart)),1,0),IF($U84&gt;0,IF(AND(0&gt;=$W84,MOD(0-$W84,$U84)=0),1,0),IF(EOMONTH(E$5,0)&lt;$T84,0,MAX(0,INT((EOMONTH(E$5,0)-$T84)/$V84)-IF(E$5&gt;$T84,-INT(-(E$5-$T84)/$V84),0)+1)))))</f>
        <v/>
      </c>
      <c r="F84" s="32">
        <f>IF($S84=0,0,IF($X84=1,IF(OR(AND(OR(MONTH(F$5)=Tasks!$X84,MONTH(F$5)=Tasks!$Y84),F$5&gt;=DATE(YEAR($T84),MONTH($T84),1))),1,0),IF($U84&gt;0,IF(AND(1&gt;=$W84,MOD(1-$W84,$U84)=0),1,0),IF(EOMONTH(F$5,0)&lt;$T84,0,MAX(0,INT((EOMONTH(F$5,0)-$T84)/$V84)-IF(F$5&gt;$T84,-INT(-(F$5-$T84)/$V84),0)+1)))))</f>
        <v/>
      </c>
      <c r="G84" s="32">
        <f>IF($S84=0,0,IF($X84=1,IF(OR(AND(OR(MONTH(G$5)=Tasks!$X84,MONTH(G$5)=Tasks!$Y84),G$5&gt;=DATE(YEAR($T84),MONTH($T84),1))),1,0),IF($U84&gt;0,IF(AND(2&gt;=$W84,MOD(2-$W84,$U84)=0),1,0),IF(EOMONTH(G$5,0)&lt;$T84,0,MAX(0,INT((EOMONTH(G$5,0)-$T84)/$V84)-IF(G$5&gt;$T84,-INT(-(G$5-$T84)/$V84),0)+1)))))</f>
        <v/>
      </c>
      <c r="H84" s="32">
        <f>IF($S84=0,0,IF($X84=1,IF(OR(AND(OR(MONTH(H$5)=Tasks!$X84,MONTH(H$5)=Tasks!$Y84),H$5&gt;=DATE(YEAR($T84),MONTH($T84),1))),1,0),IF($U84&gt;0,IF(AND(3&gt;=$W84,MOD(3-$W84,$U84)=0),1,0),IF(EOMONTH(H$5,0)&lt;$T84,0,MAX(0,INT((EOMONTH(H$5,0)-$T84)/$V84)-IF(H$5&gt;$T84,-INT(-(H$5-$T84)/$V84),0)+1)))))</f>
        <v/>
      </c>
      <c r="I84" s="32">
        <f>IF($S84=0,0,IF($X84=1,IF(OR(AND(OR(MONTH(I$5)=Tasks!$X84,MONTH(I$5)=Tasks!$Y84),I$5&gt;=DATE(YEAR($T84),MONTH($T84),1))),1,0),IF($U84&gt;0,IF(AND(4&gt;=$W84,MOD(4-$W84,$U84)=0),1,0),IF(EOMONTH(I$5,0)&lt;$T84,0,MAX(0,INT((EOMONTH(I$5,0)-$T84)/$V84)-IF(I$5&gt;$T84,-INT(-(I$5-$T84)/$V84),0)+1)))))</f>
        <v/>
      </c>
      <c r="J84" s="32">
        <f>IF($S84=0,0,IF($X84=1,IF(OR(AND(OR(MONTH(J$5)=Tasks!$X84,MONTH(J$5)=Tasks!$Y84),J$5&gt;=DATE(YEAR($T84),MONTH($T84),1))),1,0),IF($U84&gt;0,IF(AND(5&gt;=$W84,MOD(5-$W84,$U84)=0),1,0),IF(EOMONTH(J$5,0)&lt;$T84,0,MAX(0,INT((EOMONTH(J$5,0)-$T84)/$V84)-IF(J$5&gt;$T84,-INT(-(J$5-$T84)/$V84),0)+1)))))</f>
        <v/>
      </c>
      <c r="K84" s="32">
        <f>IF($S84=0,0,IF($X84=1,IF(OR(AND(OR(MONTH(K$5)=Tasks!$X84,MONTH(K$5)=Tasks!$Y84),K$5&gt;=DATE(YEAR($T84),MONTH($T84),1))),1,0),IF($U84&gt;0,IF(AND(6&gt;=$W84,MOD(6-$W84,$U84)=0),1,0),IF(EOMONTH(K$5,0)&lt;$T84,0,MAX(0,INT((EOMONTH(K$5,0)-$T84)/$V84)-IF(K$5&gt;$T84,-INT(-(K$5-$T84)/$V84),0)+1)))))</f>
        <v/>
      </c>
      <c r="L84" s="32">
        <f>IF($S84=0,0,IF($X84=1,IF(OR(AND(OR(MONTH(L$5)=Tasks!$X84,MONTH(L$5)=Tasks!$Y84),L$5&gt;=DATE(YEAR($T84),MONTH($T84),1))),1,0),IF($U84&gt;0,IF(AND(7&gt;=$W84,MOD(7-$W84,$U84)=0),1,0),IF(EOMONTH(L$5,0)&lt;$T84,0,MAX(0,INT((EOMONTH(L$5,0)-$T84)/$V84)-IF(L$5&gt;$T84,-INT(-(L$5-$T84)/$V84),0)+1)))))</f>
        <v/>
      </c>
      <c r="M84" s="32">
        <f>IF($S84=0,0,IF($X84=1,IF(OR(AND(OR(MONTH(M$5)=Tasks!$X84,MONTH(M$5)=Tasks!$Y84),M$5&gt;=DATE(YEAR($T84),MONTH($T84),1))),1,0),IF($U84&gt;0,IF(AND(8&gt;=$W84,MOD(8-$W84,$U84)=0),1,0),IF(EOMONTH(M$5,0)&lt;$T84,0,MAX(0,INT((EOMONTH(M$5,0)-$T84)/$V84)-IF(M$5&gt;$T84,-INT(-(M$5-$T84)/$V84),0)+1)))))</f>
        <v/>
      </c>
      <c r="N84" s="32">
        <f>IF($S84=0,0,IF($X84=1,IF(OR(AND(OR(MONTH(N$5)=Tasks!$X84,MONTH(N$5)=Tasks!$Y84),N$5&gt;=DATE(YEAR($T84),MONTH($T84),1))),1,0),IF($U84&gt;0,IF(AND(9&gt;=$W84,MOD(9-$W84,$U84)=0),1,0),IF(EOMONTH(N$5,0)&lt;$T84,0,MAX(0,INT((EOMONTH(N$5,0)-$T84)/$V84)-IF(N$5&gt;$T84,-INT(-(N$5-$T84)/$V84),0)+1)))))</f>
        <v/>
      </c>
      <c r="O84" s="32">
        <f>IF($S84=0,0,IF($X84=1,IF(OR(AND(OR(MONTH(O$5)=Tasks!$X84,MONTH(O$5)=Tasks!$Y84),O$5&gt;=DATE(YEAR($T84),MONTH($T84),1))),1,0),IF($U84&gt;0,IF(AND(10&gt;=$W84,MOD(10-$W84,$U84)=0),1,0),IF(EOMONTH(O$5,0)&lt;$T84,0,MAX(0,INT((EOMONTH(O$5,0)-$T84)/$V84)-IF(O$5&gt;$T84,-INT(-(O$5-$T84)/$V84),0)+1)))))</f>
        <v/>
      </c>
      <c r="P84" s="32">
        <f>IF($S84=0,0,IF($X84=1,IF(OR(AND(OR(MONTH(P$5)=Tasks!$X84,MONTH(P$5)=Tasks!$Y84),P$5&gt;=DATE(YEAR($T84),MONTH($T84),1))),1,0),IF($U84&gt;0,IF(AND(11&gt;=$W84,MOD(11-$W84,$U84)=0),1,0),IF(EOMONTH(P$5,0)&lt;$T84,0,MAX(0,INT((EOMONTH(P$5,0)-$T84)/$V84)-IF(P$5&gt;$T84,-INT(-(P$5-$T84)/$V84),0)+1)))))</f>
        <v/>
      </c>
      <c r="Q84" s="32">
        <f>SUM(E84:P84)</f>
        <v/>
      </c>
      <c r="R84" s="26">
        <f>Q84*D84</f>
        <v/>
      </c>
      <c r="S84" s="22">
        <f>IF(AND(Tasks!$A84&lt;&gt;"",Tasks!Z84=1,Tasks!L84&lt;&gt;"No"),1,0)</f>
        <v/>
      </c>
      <c r="T84" s="7">
        <f>IF(S84=0,"",IF(X84=1,Tasks!S84,MAX(Tasks!S84,AsOf)))</f>
        <v/>
      </c>
      <c r="U84" s="22">
        <f>IF(OR(S84=0,X84=1),0,IF(Tasks!F84="Months",Tasks!E84,IF(Tasks!F84="Years",12*Tasks!E84,0)))</f>
        <v/>
      </c>
      <c r="V84" s="22">
        <f>IF(OR(S84=0,X84=1),0,IF(Tasks!F84="Days",Tasks!E84,IF(Tasks!F84="Weeks",7*Tasks!E84,0)))</f>
        <v/>
      </c>
      <c r="W84" s="22">
        <f>IF(S84=0,"",(YEAR(T84)-YEAR(PlanStart))*12+MONTH(T84)-MONTH(PlanStart))</f>
        <v/>
      </c>
      <c r="X84" s="22">
        <f>IF(Tasks!D84="Seasonal",1,0)</f>
        <v/>
      </c>
    </row>
    <row r="85">
      <c r="A85" s="11">
        <f>IF(Tasks!$A85="","",Tasks!$A85)</f>
        <v/>
      </c>
      <c r="B85" s="11">
        <f>IF(Tasks!$A85="","",Tasks!B85&amp;"")</f>
        <v/>
      </c>
      <c r="C85" s="31">
        <f>IF(Tasks!$A85="","",IF(S85=0,Tasks!U85,Tasks!S85))</f>
        <v/>
      </c>
      <c r="D85" s="26">
        <f>IF(Tasks!$A85="",0,N(Tasks!R85))</f>
        <v/>
      </c>
      <c r="E85" s="32">
        <f>IF($S85=0,0,IF($X85=1,IF(OR(AND(OR(MONTH(E$5)=Tasks!$X85,MONTH(E$5)=Tasks!$Y85),E$5&gt;=DATE(YEAR($T85),MONTH($T85),1)),AND(0=0,T85&lt;PlanStart)),1,0),IF($U85&gt;0,IF(AND(0&gt;=$W85,MOD(0-$W85,$U85)=0),1,0),IF(EOMONTH(E$5,0)&lt;$T85,0,MAX(0,INT((EOMONTH(E$5,0)-$T85)/$V85)-IF(E$5&gt;$T85,-INT(-(E$5-$T85)/$V85),0)+1)))))</f>
        <v/>
      </c>
      <c r="F85" s="32">
        <f>IF($S85=0,0,IF($X85=1,IF(OR(AND(OR(MONTH(F$5)=Tasks!$X85,MONTH(F$5)=Tasks!$Y85),F$5&gt;=DATE(YEAR($T85),MONTH($T85),1))),1,0),IF($U85&gt;0,IF(AND(1&gt;=$W85,MOD(1-$W85,$U85)=0),1,0),IF(EOMONTH(F$5,0)&lt;$T85,0,MAX(0,INT((EOMONTH(F$5,0)-$T85)/$V85)-IF(F$5&gt;$T85,-INT(-(F$5-$T85)/$V85),0)+1)))))</f>
        <v/>
      </c>
      <c r="G85" s="32">
        <f>IF($S85=0,0,IF($X85=1,IF(OR(AND(OR(MONTH(G$5)=Tasks!$X85,MONTH(G$5)=Tasks!$Y85),G$5&gt;=DATE(YEAR($T85),MONTH($T85),1))),1,0),IF($U85&gt;0,IF(AND(2&gt;=$W85,MOD(2-$W85,$U85)=0),1,0),IF(EOMONTH(G$5,0)&lt;$T85,0,MAX(0,INT((EOMONTH(G$5,0)-$T85)/$V85)-IF(G$5&gt;$T85,-INT(-(G$5-$T85)/$V85),0)+1)))))</f>
        <v/>
      </c>
      <c r="H85" s="32">
        <f>IF($S85=0,0,IF($X85=1,IF(OR(AND(OR(MONTH(H$5)=Tasks!$X85,MONTH(H$5)=Tasks!$Y85),H$5&gt;=DATE(YEAR($T85),MONTH($T85),1))),1,0),IF($U85&gt;0,IF(AND(3&gt;=$W85,MOD(3-$W85,$U85)=0),1,0),IF(EOMONTH(H$5,0)&lt;$T85,0,MAX(0,INT((EOMONTH(H$5,0)-$T85)/$V85)-IF(H$5&gt;$T85,-INT(-(H$5-$T85)/$V85),0)+1)))))</f>
        <v/>
      </c>
      <c r="I85" s="32">
        <f>IF($S85=0,0,IF($X85=1,IF(OR(AND(OR(MONTH(I$5)=Tasks!$X85,MONTH(I$5)=Tasks!$Y85),I$5&gt;=DATE(YEAR($T85),MONTH($T85),1))),1,0),IF($U85&gt;0,IF(AND(4&gt;=$W85,MOD(4-$W85,$U85)=0),1,0),IF(EOMONTH(I$5,0)&lt;$T85,0,MAX(0,INT((EOMONTH(I$5,0)-$T85)/$V85)-IF(I$5&gt;$T85,-INT(-(I$5-$T85)/$V85),0)+1)))))</f>
        <v/>
      </c>
      <c r="J85" s="32">
        <f>IF($S85=0,0,IF($X85=1,IF(OR(AND(OR(MONTH(J$5)=Tasks!$X85,MONTH(J$5)=Tasks!$Y85),J$5&gt;=DATE(YEAR($T85),MONTH($T85),1))),1,0),IF($U85&gt;0,IF(AND(5&gt;=$W85,MOD(5-$W85,$U85)=0),1,0),IF(EOMONTH(J$5,0)&lt;$T85,0,MAX(0,INT((EOMONTH(J$5,0)-$T85)/$V85)-IF(J$5&gt;$T85,-INT(-(J$5-$T85)/$V85),0)+1)))))</f>
        <v/>
      </c>
      <c r="K85" s="32">
        <f>IF($S85=0,0,IF($X85=1,IF(OR(AND(OR(MONTH(K$5)=Tasks!$X85,MONTH(K$5)=Tasks!$Y85),K$5&gt;=DATE(YEAR($T85),MONTH($T85),1))),1,0),IF($U85&gt;0,IF(AND(6&gt;=$W85,MOD(6-$W85,$U85)=0),1,0),IF(EOMONTH(K$5,0)&lt;$T85,0,MAX(0,INT((EOMONTH(K$5,0)-$T85)/$V85)-IF(K$5&gt;$T85,-INT(-(K$5-$T85)/$V85),0)+1)))))</f>
        <v/>
      </c>
      <c r="L85" s="32">
        <f>IF($S85=0,0,IF($X85=1,IF(OR(AND(OR(MONTH(L$5)=Tasks!$X85,MONTH(L$5)=Tasks!$Y85),L$5&gt;=DATE(YEAR($T85),MONTH($T85),1))),1,0),IF($U85&gt;0,IF(AND(7&gt;=$W85,MOD(7-$W85,$U85)=0),1,0),IF(EOMONTH(L$5,0)&lt;$T85,0,MAX(0,INT((EOMONTH(L$5,0)-$T85)/$V85)-IF(L$5&gt;$T85,-INT(-(L$5-$T85)/$V85),0)+1)))))</f>
        <v/>
      </c>
      <c r="M85" s="32">
        <f>IF($S85=0,0,IF($X85=1,IF(OR(AND(OR(MONTH(M$5)=Tasks!$X85,MONTH(M$5)=Tasks!$Y85),M$5&gt;=DATE(YEAR($T85),MONTH($T85),1))),1,0),IF($U85&gt;0,IF(AND(8&gt;=$W85,MOD(8-$W85,$U85)=0),1,0),IF(EOMONTH(M$5,0)&lt;$T85,0,MAX(0,INT((EOMONTH(M$5,0)-$T85)/$V85)-IF(M$5&gt;$T85,-INT(-(M$5-$T85)/$V85),0)+1)))))</f>
        <v/>
      </c>
      <c r="N85" s="32">
        <f>IF($S85=0,0,IF($X85=1,IF(OR(AND(OR(MONTH(N$5)=Tasks!$X85,MONTH(N$5)=Tasks!$Y85),N$5&gt;=DATE(YEAR($T85),MONTH($T85),1))),1,0),IF($U85&gt;0,IF(AND(9&gt;=$W85,MOD(9-$W85,$U85)=0),1,0),IF(EOMONTH(N$5,0)&lt;$T85,0,MAX(0,INT((EOMONTH(N$5,0)-$T85)/$V85)-IF(N$5&gt;$T85,-INT(-(N$5-$T85)/$V85),0)+1)))))</f>
        <v/>
      </c>
      <c r="O85" s="32">
        <f>IF($S85=0,0,IF($X85=1,IF(OR(AND(OR(MONTH(O$5)=Tasks!$X85,MONTH(O$5)=Tasks!$Y85),O$5&gt;=DATE(YEAR($T85),MONTH($T85),1))),1,0),IF($U85&gt;0,IF(AND(10&gt;=$W85,MOD(10-$W85,$U85)=0),1,0),IF(EOMONTH(O$5,0)&lt;$T85,0,MAX(0,INT((EOMONTH(O$5,0)-$T85)/$V85)-IF(O$5&gt;$T85,-INT(-(O$5-$T85)/$V85),0)+1)))))</f>
        <v/>
      </c>
      <c r="P85" s="32">
        <f>IF($S85=0,0,IF($X85=1,IF(OR(AND(OR(MONTH(P$5)=Tasks!$X85,MONTH(P$5)=Tasks!$Y85),P$5&gt;=DATE(YEAR($T85),MONTH($T85),1))),1,0),IF($U85&gt;0,IF(AND(11&gt;=$W85,MOD(11-$W85,$U85)=0),1,0),IF(EOMONTH(P$5,0)&lt;$T85,0,MAX(0,INT((EOMONTH(P$5,0)-$T85)/$V85)-IF(P$5&gt;$T85,-INT(-(P$5-$T85)/$V85),0)+1)))))</f>
        <v/>
      </c>
      <c r="Q85" s="32">
        <f>SUM(E85:P85)</f>
        <v/>
      </c>
      <c r="R85" s="26">
        <f>Q85*D85</f>
        <v/>
      </c>
      <c r="S85" s="22">
        <f>IF(AND(Tasks!$A85&lt;&gt;"",Tasks!Z85=1,Tasks!L85&lt;&gt;"No"),1,0)</f>
        <v/>
      </c>
      <c r="T85" s="7">
        <f>IF(S85=0,"",IF(X85=1,Tasks!S85,MAX(Tasks!S85,AsOf)))</f>
        <v/>
      </c>
      <c r="U85" s="22">
        <f>IF(OR(S85=0,X85=1),0,IF(Tasks!F85="Months",Tasks!E85,IF(Tasks!F85="Years",12*Tasks!E85,0)))</f>
        <v/>
      </c>
      <c r="V85" s="22">
        <f>IF(OR(S85=0,X85=1),0,IF(Tasks!F85="Days",Tasks!E85,IF(Tasks!F85="Weeks",7*Tasks!E85,0)))</f>
        <v/>
      </c>
      <c r="W85" s="22">
        <f>IF(S85=0,"",(YEAR(T85)-YEAR(PlanStart))*12+MONTH(T85)-MONTH(PlanStart))</f>
        <v/>
      </c>
      <c r="X85" s="22">
        <f>IF(Tasks!D85="Seasonal",1,0)</f>
        <v/>
      </c>
    </row>
    <row r="86">
      <c r="A86" s="11">
        <f>IF(Tasks!$A86="","",Tasks!$A86)</f>
        <v/>
      </c>
      <c r="B86" s="11">
        <f>IF(Tasks!$A86="","",Tasks!B86&amp;"")</f>
        <v/>
      </c>
      <c r="C86" s="31">
        <f>IF(Tasks!$A86="","",IF(S86=0,Tasks!U86,Tasks!S86))</f>
        <v/>
      </c>
      <c r="D86" s="26">
        <f>IF(Tasks!$A86="",0,N(Tasks!R86))</f>
        <v/>
      </c>
      <c r="E86" s="32">
        <f>IF($S86=0,0,IF($X86=1,IF(OR(AND(OR(MONTH(E$5)=Tasks!$X86,MONTH(E$5)=Tasks!$Y86),E$5&gt;=DATE(YEAR($T86),MONTH($T86),1)),AND(0=0,T86&lt;PlanStart)),1,0),IF($U86&gt;0,IF(AND(0&gt;=$W86,MOD(0-$W86,$U86)=0),1,0),IF(EOMONTH(E$5,0)&lt;$T86,0,MAX(0,INT((EOMONTH(E$5,0)-$T86)/$V86)-IF(E$5&gt;$T86,-INT(-(E$5-$T86)/$V86),0)+1)))))</f>
        <v/>
      </c>
      <c r="F86" s="32">
        <f>IF($S86=0,0,IF($X86=1,IF(OR(AND(OR(MONTH(F$5)=Tasks!$X86,MONTH(F$5)=Tasks!$Y86),F$5&gt;=DATE(YEAR($T86),MONTH($T86),1))),1,0),IF($U86&gt;0,IF(AND(1&gt;=$W86,MOD(1-$W86,$U86)=0),1,0),IF(EOMONTH(F$5,0)&lt;$T86,0,MAX(0,INT((EOMONTH(F$5,0)-$T86)/$V86)-IF(F$5&gt;$T86,-INT(-(F$5-$T86)/$V86),0)+1)))))</f>
        <v/>
      </c>
      <c r="G86" s="32">
        <f>IF($S86=0,0,IF($X86=1,IF(OR(AND(OR(MONTH(G$5)=Tasks!$X86,MONTH(G$5)=Tasks!$Y86),G$5&gt;=DATE(YEAR($T86),MONTH($T86),1))),1,0),IF($U86&gt;0,IF(AND(2&gt;=$W86,MOD(2-$W86,$U86)=0),1,0),IF(EOMONTH(G$5,0)&lt;$T86,0,MAX(0,INT((EOMONTH(G$5,0)-$T86)/$V86)-IF(G$5&gt;$T86,-INT(-(G$5-$T86)/$V86),0)+1)))))</f>
        <v/>
      </c>
      <c r="H86" s="32">
        <f>IF($S86=0,0,IF($X86=1,IF(OR(AND(OR(MONTH(H$5)=Tasks!$X86,MONTH(H$5)=Tasks!$Y86),H$5&gt;=DATE(YEAR($T86),MONTH($T86),1))),1,0),IF($U86&gt;0,IF(AND(3&gt;=$W86,MOD(3-$W86,$U86)=0),1,0),IF(EOMONTH(H$5,0)&lt;$T86,0,MAX(0,INT((EOMONTH(H$5,0)-$T86)/$V86)-IF(H$5&gt;$T86,-INT(-(H$5-$T86)/$V86),0)+1)))))</f>
        <v/>
      </c>
      <c r="I86" s="32">
        <f>IF($S86=0,0,IF($X86=1,IF(OR(AND(OR(MONTH(I$5)=Tasks!$X86,MONTH(I$5)=Tasks!$Y86),I$5&gt;=DATE(YEAR($T86),MONTH($T86),1))),1,0),IF($U86&gt;0,IF(AND(4&gt;=$W86,MOD(4-$W86,$U86)=0),1,0),IF(EOMONTH(I$5,0)&lt;$T86,0,MAX(0,INT((EOMONTH(I$5,0)-$T86)/$V86)-IF(I$5&gt;$T86,-INT(-(I$5-$T86)/$V86),0)+1)))))</f>
        <v/>
      </c>
      <c r="J86" s="32">
        <f>IF($S86=0,0,IF($X86=1,IF(OR(AND(OR(MONTH(J$5)=Tasks!$X86,MONTH(J$5)=Tasks!$Y86),J$5&gt;=DATE(YEAR($T86),MONTH($T86),1))),1,0),IF($U86&gt;0,IF(AND(5&gt;=$W86,MOD(5-$W86,$U86)=0),1,0),IF(EOMONTH(J$5,0)&lt;$T86,0,MAX(0,INT((EOMONTH(J$5,0)-$T86)/$V86)-IF(J$5&gt;$T86,-INT(-(J$5-$T86)/$V86),0)+1)))))</f>
        <v/>
      </c>
      <c r="K86" s="32">
        <f>IF($S86=0,0,IF($X86=1,IF(OR(AND(OR(MONTH(K$5)=Tasks!$X86,MONTH(K$5)=Tasks!$Y86),K$5&gt;=DATE(YEAR($T86),MONTH($T86),1))),1,0),IF($U86&gt;0,IF(AND(6&gt;=$W86,MOD(6-$W86,$U86)=0),1,0),IF(EOMONTH(K$5,0)&lt;$T86,0,MAX(0,INT((EOMONTH(K$5,0)-$T86)/$V86)-IF(K$5&gt;$T86,-INT(-(K$5-$T86)/$V86),0)+1)))))</f>
        <v/>
      </c>
      <c r="L86" s="32">
        <f>IF($S86=0,0,IF($X86=1,IF(OR(AND(OR(MONTH(L$5)=Tasks!$X86,MONTH(L$5)=Tasks!$Y86),L$5&gt;=DATE(YEAR($T86),MONTH($T86),1))),1,0),IF($U86&gt;0,IF(AND(7&gt;=$W86,MOD(7-$W86,$U86)=0),1,0),IF(EOMONTH(L$5,0)&lt;$T86,0,MAX(0,INT((EOMONTH(L$5,0)-$T86)/$V86)-IF(L$5&gt;$T86,-INT(-(L$5-$T86)/$V86),0)+1)))))</f>
        <v/>
      </c>
      <c r="M86" s="32">
        <f>IF($S86=0,0,IF($X86=1,IF(OR(AND(OR(MONTH(M$5)=Tasks!$X86,MONTH(M$5)=Tasks!$Y86),M$5&gt;=DATE(YEAR($T86),MONTH($T86),1))),1,0),IF($U86&gt;0,IF(AND(8&gt;=$W86,MOD(8-$W86,$U86)=0),1,0),IF(EOMONTH(M$5,0)&lt;$T86,0,MAX(0,INT((EOMONTH(M$5,0)-$T86)/$V86)-IF(M$5&gt;$T86,-INT(-(M$5-$T86)/$V86),0)+1)))))</f>
        <v/>
      </c>
      <c r="N86" s="32">
        <f>IF($S86=0,0,IF($X86=1,IF(OR(AND(OR(MONTH(N$5)=Tasks!$X86,MONTH(N$5)=Tasks!$Y86),N$5&gt;=DATE(YEAR($T86),MONTH($T86),1))),1,0),IF($U86&gt;0,IF(AND(9&gt;=$W86,MOD(9-$W86,$U86)=0),1,0),IF(EOMONTH(N$5,0)&lt;$T86,0,MAX(0,INT((EOMONTH(N$5,0)-$T86)/$V86)-IF(N$5&gt;$T86,-INT(-(N$5-$T86)/$V86),0)+1)))))</f>
        <v/>
      </c>
      <c r="O86" s="32">
        <f>IF($S86=0,0,IF($X86=1,IF(OR(AND(OR(MONTH(O$5)=Tasks!$X86,MONTH(O$5)=Tasks!$Y86),O$5&gt;=DATE(YEAR($T86),MONTH($T86),1))),1,0),IF($U86&gt;0,IF(AND(10&gt;=$W86,MOD(10-$W86,$U86)=0),1,0),IF(EOMONTH(O$5,0)&lt;$T86,0,MAX(0,INT((EOMONTH(O$5,0)-$T86)/$V86)-IF(O$5&gt;$T86,-INT(-(O$5-$T86)/$V86),0)+1)))))</f>
        <v/>
      </c>
      <c r="P86" s="32">
        <f>IF($S86=0,0,IF($X86=1,IF(OR(AND(OR(MONTH(P$5)=Tasks!$X86,MONTH(P$5)=Tasks!$Y86),P$5&gt;=DATE(YEAR($T86),MONTH($T86),1))),1,0),IF($U86&gt;0,IF(AND(11&gt;=$W86,MOD(11-$W86,$U86)=0),1,0),IF(EOMONTH(P$5,0)&lt;$T86,0,MAX(0,INT((EOMONTH(P$5,0)-$T86)/$V86)-IF(P$5&gt;$T86,-INT(-(P$5-$T86)/$V86),0)+1)))))</f>
        <v/>
      </c>
      <c r="Q86" s="32">
        <f>SUM(E86:P86)</f>
        <v/>
      </c>
      <c r="R86" s="26">
        <f>Q86*D86</f>
        <v/>
      </c>
      <c r="S86" s="22">
        <f>IF(AND(Tasks!$A86&lt;&gt;"",Tasks!Z86=1,Tasks!L86&lt;&gt;"No"),1,0)</f>
        <v/>
      </c>
      <c r="T86" s="7">
        <f>IF(S86=0,"",IF(X86=1,Tasks!S86,MAX(Tasks!S86,AsOf)))</f>
        <v/>
      </c>
      <c r="U86" s="22">
        <f>IF(OR(S86=0,X86=1),0,IF(Tasks!F86="Months",Tasks!E86,IF(Tasks!F86="Years",12*Tasks!E86,0)))</f>
        <v/>
      </c>
      <c r="V86" s="22">
        <f>IF(OR(S86=0,X86=1),0,IF(Tasks!F86="Days",Tasks!E86,IF(Tasks!F86="Weeks",7*Tasks!E86,0)))</f>
        <v/>
      </c>
      <c r="W86" s="22">
        <f>IF(S86=0,"",(YEAR(T86)-YEAR(PlanStart))*12+MONTH(T86)-MONTH(PlanStart))</f>
        <v/>
      </c>
      <c r="X86" s="22">
        <f>IF(Tasks!D86="Seasonal",1,0)</f>
        <v/>
      </c>
    </row>
    <row r="87">
      <c r="A87" s="11">
        <f>IF(Tasks!$A87="","",Tasks!$A87)</f>
        <v/>
      </c>
      <c r="B87" s="11">
        <f>IF(Tasks!$A87="","",Tasks!B87&amp;"")</f>
        <v/>
      </c>
      <c r="C87" s="31">
        <f>IF(Tasks!$A87="","",IF(S87=0,Tasks!U87,Tasks!S87))</f>
        <v/>
      </c>
      <c r="D87" s="26">
        <f>IF(Tasks!$A87="",0,N(Tasks!R87))</f>
        <v/>
      </c>
      <c r="E87" s="32">
        <f>IF($S87=0,0,IF($X87=1,IF(OR(AND(OR(MONTH(E$5)=Tasks!$X87,MONTH(E$5)=Tasks!$Y87),E$5&gt;=DATE(YEAR($T87),MONTH($T87),1)),AND(0=0,T87&lt;PlanStart)),1,0),IF($U87&gt;0,IF(AND(0&gt;=$W87,MOD(0-$W87,$U87)=0),1,0),IF(EOMONTH(E$5,0)&lt;$T87,0,MAX(0,INT((EOMONTH(E$5,0)-$T87)/$V87)-IF(E$5&gt;$T87,-INT(-(E$5-$T87)/$V87),0)+1)))))</f>
        <v/>
      </c>
      <c r="F87" s="32">
        <f>IF($S87=0,0,IF($X87=1,IF(OR(AND(OR(MONTH(F$5)=Tasks!$X87,MONTH(F$5)=Tasks!$Y87),F$5&gt;=DATE(YEAR($T87),MONTH($T87),1))),1,0),IF($U87&gt;0,IF(AND(1&gt;=$W87,MOD(1-$W87,$U87)=0),1,0),IF(EOMONTH(F$5,0)&lt;$T87,0,MAX(0,INT((EOMONTH(F$5,0)-$T87)/$V87)-IF(F$5&gt;$T87,-INT(-(F$5-$T87)/$V87),0)+1)))))</f>
        <v/>
      </c>
      <c r="G87" s="32">
        <f>IF($S87=0,0,IF($X87=1,IF(OR(AND(OR(MONTH(G$5)=Tasks!$X87,MONTH(G$5)=Tasks!$Y87),G$5&gt;=DATE(YEAR($T87),MONTH($T87),1))),1,0),IF($U87&gt;0,IF(AND(2&gt;=$W87,MOD(2-$W87,$U87)=0),1,0),IF(EOMONTH(G$5,0)&lt;$T87,0,MAX(0,INT((EOMONTH(G$5,0)-$T87)/$V87)-IF(G$5&gt;$T87,-INT(-(G$5-$T87)/$V87),0)+1)))))</f>
        <v/>
      </c>
      <c r="H87" s="32">
        <f>IF($S87=0,0,IF($X87=1,IF(OR(AND(OR(MONTH(H$5)=Tasks!$X87,MONTH(H$5)=Tasks!$Y87),H$5&gt;=DATE(YEAR($T87),MONTH($T87),1))),1,0),IF($U87&gt;0,IF(AND(3&gt;=$W87,MOD(3-$W87,$U87)=0),1,0),IF(EOMONTH(H$5,0)&lt;$T87,0,MAX(0,INT((EOMONTH(H$5,0)-$T87)/$V87)-IF(H$5&gt;$T87,-INT(-(H$5-$T87)/$V87),0)+1)))))</f>
        <v/>
      </c>
      <c r="I87" s="32">
        <f>IF($S87=0,0,IF($X87=1,IF(OR(AND(OR(MONTH(I$5)=Tasks!$X87,MONTH(I$5)=Tasks!$Y87),I$5&gt;=DATE(YEAR($T87),MONTH($T87),1))),1,0),IF($U87&gt;0,IF(AND(4&gt;=$W87,MOD(4-$W87,$U87)=0),1,0),IF(EOMONTH(I$5,0)&lt;$T87,0,MAX(0,INT((EOMONTH(I$5,0)-$T87)/$V87)-IF(I$5&gt;$T87,-INT(-(I$5-$T87)/$V87),0)+1)))))</f>
        <v/>
      </c>
      <c r="J87" s="32">
        <f>IF($S87=0,0,IF($X87=1,IF(OR(AND(OR(MONTH(J$5)=Tasks!$X87,MONTH(J$5)=Tasks!$Y87),J$5&gt;=DATE(YEAR($T87),MONTH($T87),1))),1,0),IF($U87&gt;0,IF(AND(5&gt;=$W87,MOD(5-$W87,$U87)=0),1,0),IF(EOMONTH(J$5,0)&lt;$T87,0,MAX(0,INT((EOMONTH(J$5,0)-$T87)/$V87)-IF(J$5&gt;$T87,-INT(-(J$5-$T87)/$V87),0)+1)))))</f>
        <v/>
      </c>
      <c r="K87" s="32">
        <f>IF($S87=0,0,IF($X87=1,IF(OR(AND(OR(MONTH(K$5)=Tasks!$X87,MONTH(K$5)=Tasks!$Y87),K$5&gt;=DATE(YEAR($T87),MONTH($T87),1))),1,0),IF($U87&gt;0,IF(AND(6&gt;=$W87,MOD(6-$W87,$U87)=0),1,0),IF(EOMONTH(K$5,0)&lt;$T87,0,MAX(0,INT((EOMONTH(K$5,0)-$T87)/$V87)-IF(K$5&gt;$T87,-INT(-(K$5-$T87)/$V87),0)+1)))))</f>
        <v/>
      </c>
      <c r="L87" s="32">
        <f>IF($S87=0,0,IF($X87=1,IF(OR(AND(OR(MONTH(L$5)=Tasks!$X87,MONTH(L$5)=Tasks!$Y87),L$5&gt;=DATE(YEAR($T87),MONTH($T87),1))),1,0),IF($U87&gt;0,IF(AND(7&gt;=$W87,MOD(7-$W87,$U87)=0),1,0),IF(EOMONTH(L$5,0)&lt;$T87,0,MAX(0,INT((EOMONTH(L$5,0)-$T87)/$V87)-IF(L$5&gt;$T87,-INT(-(L$5-$T87)/$V87),0)+1)))))</f>
        <v/>
      </c>
      <c r="M87" s="32">
        <f>IF($S87=0,0,IF($X87=1,IF(OR(AND(OR(MONTH(M$5)=Tasks!$X87,MONTH(M$5)=Tasks!$Y87),M$5&gt;=DATE(YEAR($T87),MONTH($T87),1))),1,0),IF($U87&gt;0,IF(AND(8&gt;=$W87,MOD(8-$W87,$U87)=0),1,0),IF(EOMONTH(M$5,0)&lt;$T87,0,MAX(0,INT((EOMONTH(M$5,0)-$T87)/$V87)-IF(M$5&gt;$T87,-INT(-(M$5-$T87)/$V87),0)+1)))))</f>
        <v/>
      </c>
      <c r="N87" s="32">
        <f>IF($S87=0,0,IF($X87=1,IF(OR(AND(OR(MONTH(N$5)=Tasks!$X87,MONTH(N$5)=Tasks!$Y87),N$5&gt;=DATE(YEAR($T87),MONTH($T87),1))),1,0),IF($U87&gt;0,IF(AND(9&gt;=$W87,MOD(9-$W87,$U87)=0),1,0),IF(EOMONTH(N$5,0)&lt;$T87,0,MAX(0,INT((EOMONTH(N$5,0)-$T87)/$V87)-IF(N$5&gt;$T87,-INT(-(N$5-$T87)/$V87),0)+1)))))</f>
        <v/>
      </c>
      <c r="O87" s="32">
        <f>IF($S87=0,0,IF($X87=1,IF(OR(AND(OR(MONTH(O$5)=Tasks!$X87,MONTH(O$5)=Tasks!$Y87),O$5&gt;=DATE(YEAR($T87),MONTH($T87),1))),1,0),IF($U87&gt;0,IF(AND(10&gt;=$W87,MOD(10-$W87,$U87)=0),1,0),IF(EOMONTH(O$5,0)&lt;$T87,0,MAX(0,INT((EOMONTH(O$5,0)-$T87)/$V87)-IF(O$5&gt;$T87,-INT(-(O$5-$T87)/$V87),0)+1)))))</f>
        <v/>
      </c>
      <c r="P87" s="32">
        <f>IF($S87=0,0,IF($X87=1,IF(OR(AND(OR(MONTH(P$5)=Tasks!$X87,MONTH(P$5)=Tasks!$Y87),P$5&gt;=DATE(YEAR($T87),MONTH($T87),1))),1,0),IF($U87&gt;0,IF(AND(11&gt;=$W87,MOD(11-$W87,$U87)=0),1,0),IF(EOMONTH(P$5,0)&lt;$T87,0,MAX(0,INT((EOMONTH(P$5,0)-$T87)/$V87)-IF(P$5&gt;$T87,-INT(-(P$5-$T87)/$V87),0)+1)))))</f>
        <v/>
      </c>
      <c r="Q87" s="32">
        <f>SUM(E87:P87)</f>
        <v/>
      </c>
      <c r="R87" s="26">
        <f>Q87*D87</f>
        <v/>
      </c>
      <c r="S87" s="22">
        <f>IF(AND(Tasks!$A87&lt;&gt;"",Tasks!Z87=1,Tasks!L87&lt;&gt;"No"),1,0)</f>
        <v/>
      </c>
      <c r="T87" s="7">
        <f>IF(S87=0,"",IF(X87=1,Tasks!S87,MAX(Tasks!S87,AsOf)))</f>
        <v/>
      </c>
      <c r="U87" s="22">
        <f>IF(OR(S87=0,X87=1),0,IF(Tasks!F87="Months",Tasks!E87,IF(Tasks!F87="Years",12*Tasks!E87,0)))</f>
        <v/>
      </c>
      <c r="V87" s="22">
        <f>IF(OR(S87=0,X87=1),0,IF(Tasks!F87="Days",Tasks!E87,IF(Tasks!F87="Weeks",7*Tasks!E87,0)))</f>
        <v/>
      </c>
      <c r="W87" s="22">
        <f>IF(S87=0,"",(YEAR(T87)-YEAR(PlanStart))*12+MONTH(T87)-MONTH(PlanStart))</f>
        <v/>
      </c>
      <c r="X87" s="22">
        <f>IF(Tasks!D87="Seasonal",1,0)</f>
        <v/>
      </c>
    </row>
    <row r="88">
      <c r="A88" s="11">
        <f>IF(Tasks!$A88="","",Tasks!$A88)</f>
        <v/>
      </c>
      <c r="B88" s="11">
        <f>IF(Tasks!$A88="","",Tasks!B88&amp;"")</f>
        <v/>
      </c>
      <c r="C88" s="31">
        <f>IF(Tasks!$A88="","",IF(S88=0,Tasks!U88,Tasks!S88))</f>
        <v/>
      </c>
      <c r="D88" s="26">
        <f>IF(Tasks!$A88="",0,N(Tasks!R88))</f>
        <v/>
      </c>
      <c r="E88" s="32">
        <f>IF($S88=0,0,IF($X88=1,IF(OR(AND(OR(MONTH(E$5)=Tasks!$X88,MONTH(E$5)=Tasks!$Y88),E$5&gt;=DATE(YEAR($T88),MONTH($T88),1)),AND(0=0,T88&lt;PlanStart)),1,0),IF($U88&gt;0,IF(AND(0&gt;=$W88,MOD(0-$W88,$U88)=0),1,0),IF(EOMONTH(E$5,0)&lt;$T88,0,MAX(0,INT((EOMONTH(E$5,0)-$T88)/$V88)-IF(E$5&gt;$T88,-INT(-(E$5-$T88)/$V88),0)+1)))))</f>
        <v/>
      </c>
      <c r="F88" s="32">
        <f>IF($S88=0,0,IF($X88=1,IF(OR(AND(OR(MONTH(F$5)=Tasks!$X88,MONTH(F$5)=Tasks!$Y88),F$5&gt;=DATE(YEAR($T88),MONTH($T88),1))),1,0),IF($U88&gt;0,IF(AND(1&gt;=$W88,MOD(1-$W88,$U88)=0),1,0),IF(EOMONTH(F$5,0)&lt;$T88,0,MAX(0,INT((EOMONTH(F$5,0)-$T88)/$V88)-IF(F$5&gt;$T88,-INT(-(F$5-$T88)/$V88),0)+1)))))</f>
        <v/>
      </c>
      <c r="G88" s="32">
        <f>IF($S88=0,0,IF($X88=1,IF(OR(AND(OR(MONTH(G$5)=Tasks!$X88,MONTH(G$5)=Tasks!$Y88),G$5&gt;=DATE(YEAR($T88),MONTH($T88),1))),1,0),IF($U88&gt;0,IF(AND(2&gt;=$W88,MOD(2-$W88,$U88)=0),1,0),IF(EOMONTH(G$5,0)&lt;$T88,0,MAX(0,INT((EOMONTH(G$5,0)-$T88)/$V88)-IF(G$5&gt;$T88,-INT(-(G$5-$T88)/$V88),0)+1)))))</f>
        <v/>
      </c>
      <c r="H88" s="32">
        <f>IF($S88=0,0,IF($X88=1,IF(OR(AND(OR(MONTH(H$5)=Tasks!$X88,MONTH(H$5)=Tasks!$Y88),H$5&gt;=DATE(YEAR($T88),MONTH($T88),1))),1,0),IF($U88&gt;0,IF(AND(3&gt;=$W88,MOD(3-$W88,$U88)=0),1,0),IF(EOMONTH(H$5,0)&lt;$T88,0,MAX(0,INT((EOMONTH(H$5,0)-$T88)/$V88)-IF(H$5&gt;$T88,-INT(-(H$5-$T88)/$V88),0)+1)))))</f>
        <v/>
      </c>
      <c r="I88" s="32">
        <f>IF($S88=0,0,IF($X88=1,IF(OR(AND(OR(MONTH(I$5)=Tasks!$X88,MONTH(I$5)=Tasks!$Y88),I$5&gt;=DATE(YEAR($T88),MONTH($T88),1))),1,0),IF($U88&gt;0,IF(AND(4&gt;=$W88,MOD(4-$W88,$U88)=0),1,0),IF(EOMONTH(I$5,0)&lt;$T88,0,MAX(0,INT((EOMONTH(I$5,0)-$T88)/$V88)-IF(I$5&gt;$T88,-INT(-(I$5-$T88)/$V88),0)+1)))))</f>
        <v/>
      </c>
      <c r="J88" s="32">
        <f>IF($S88=0,0,IF($X88=1,IF(OR(AND(OR(MONTH(J$5)=Tasks!$X88,MONTH(J$5)=Tasks!$Y88),J$5&gt;=DATE(YEAR($T88),MONTH($T88),1))),1,0),IF($U88&gt;0,IF(AND(5&gt;=$W88,MOD(5-$W88,$U88)=0),1,0),IF(EOMONTH(J$5,0)&lt;$T88,0,MAX(0,INT((EOMONTH(J$5,0)-$T88)/$V88)-IF(J$5&gt;$T88,-INT(-(J$5-$T88)/$V88),0)+1)))))</f>
        <v/>
      </c>
      <c r="K88" s="32">
        <f>IF($S88=0,0,IF($X88=1,IF(OR(AND(OR(MONTH(K$5)=Tasks!$X88,MONTH(K$5)=Tasks!$Y88),K$5&gt;=DATE(YEAR($T88),MONTH($T88),1))),1,0),IF($U88&gt;0,IF(AND(6&gt;=$W88,MOD(6-$W88,$U88)=0),1,0),IF(EOMONTH(K$5,0)&lt;$T88,0,MAX(0,INT((EOMONTH(K$5,0)-$T88)/$V88)-IF(K$5&gt;$T88,-INT(-(K$5-$T88)/$V88),0)+1)))))</f>
        <v/>
      </c>
      <c r="L88" s="32">
        <f>IF($S88=0,0,IF($X88=1,IF(OR(AND(OR(MONTH(L$5)=Tasks!$X88,MONTH(L$5)=Tasks!$Y88),L$5&gt;=DATE(YEAR($T88),MONTH($T88),1))),1,0),IF($U88&gt;0,IF(AND(7&gt;=$W88,MOD(7-$W88,$U88)=0),1,0),IF(EOMONTH(L$5,0)&lt;$T88,0,MAX(0,INT((EOMONTH(L$5,0)-$T88)/$V88)-IF(L$5&gt;$T88,-INT(-(L$5-$T88)/$V88),0)+1)))))</f>
        <v/>
      </c>
      <c r="M88" s="32">
        <f>IF($S88=0,0,IF($X88=1,IF(OR(AND(OR(MONTH(M$5)=Tasks!$X88,MONTH(M$5)=Tasks!$Y88),M$5&gt;=DATE(YEAR($T88),MONTH($T88),1))),1,0),IF($U88&gt;0,IF(AND(8&gt;=$W88,MOD(8-$W88,$U88)=0),1,0),IF(EOMONTH(M$5,0)&lt;$T88,0,MAX(0,INT((EOMONTH(M$5,0)-$T88)/$V88)-IF(M$5&gt;$T88,-INT(-(M$5-$T88)/$V88),0)+1)))))</f>
        <v/>
      </c>
      <c r="N88" s="32">
        <f>IF($S88=0,0,IF($X88=1,IF(OR(AND(OR(MONTH(N$5)=Tasks!$X88,MONTH(N$5)=Tasks!$Y88),N$5&gt;=DATE(YEAR($T88),MONTH($T88),1))),1,0),IF($U88&gt;0,IF(AND(9&gt;=$W88,MOD(9-$W88,$U88)=0),1,0),IF(EOMONTH(N$5,0)&lt;$T88,0,MAX(0,INT((EOMONTH(N$5,0)-$T88)/$V88)-IF(N$5&gt;$T88,-INT(-(N$5-$T88)/$V88),0)+1)))))</f>
        <v/>
      </c>
      <c r="O88" s="32">
        <f>IF($S88=0,0,IF($X88=1,IF(OR(AND(OR(MONTH(O$5)=Tasks!$X88,MONTH(O$5)=Tasks!$Y88),O$5&gt;=DATE(YEAR($T88),MONTH($T88),1))),1,0),IF($U88&gt;0,IF(AND(10&gt;=$W88,MOD(10-$W88,$U88)=0),1,0),IF(EOMONTH(O$5,0)&lt;$T88,0,MAX(0,INT((EOMONTH(O$5,0)-$T88)/$V88)-IF(O$5&gt;$T88,-INT(-(O$5-$T88)/$V88),0)+1)))))</f>
        <v/>
      </c>
      <c r="P88" s="32">
        <f>IF($S88=0,0,IF($X88=1,IF(OR(AND(OR(MONTH(P$5)=Tasks!$X88,MONTH(P$5)=Tasks!$Y88),P$5&gt;=DATE(YEAR($T88),MONTH($T88),1))),1,0),IF($U88&gt;0,IF(AND(11&gt;=$W88,MOD(11-$W88,$U88)=0),1,0),IF(EOMONTH(P$5,0)&lt;$T88,0,MAX(0,INT((EOMONTH(P$5,0)-$T88)/$V88)-IF(P$5&gt;$T88,-INT(-(P$5-$T88)/$V88),0)+1)))))</f>
        <v/>
      </c>
      <c r="Q88" s="32">
        <f>SUM(E88:P88)</f>
        <v/>
      </c>
      <c r="R88" s="26">
        <f>Q88*D88</f>
        <v/>
      </c>
      <c r="S88" s="22">
        <f>IF(AND(Tasks!$A88&lt;&gt;"",Tasks!Z88=1,Tasks!L88&lt;&gt;"No"),1,0)</f>
        <v/>
      </c>
      <c r="T88" s="7">
        <f>IF(S88=0,"",IF(X88=1,Tasks!S88,MAX(Tasks!S88,AsOf)))</f>
        <v/>
      </c>
      <c r="U88" s="22">
        <f>IF(OR(S88=0,X88=1),0,IF(Tasks!F88="Months",Tasks!E88,IF(Tasks!F88="Years",12*Tasks!E88,0)))</f>
        <v/>
      </c>
      <c r="V88" s="22">
        <f>IF(OR(S88=0,X88=1),0,IF(Tasks!F88="Days",Tasks!E88,IF(Tasks!F88="Weeks",7*Tasks!E88,0)))</f>
        <v/>
      </c>
      <c r="W88" s="22">
        <f>IF(S88=0,"",(YEAR(T88)-YEAR(PlanStart))*12+MONTH(T88)-MONTH(PlanStart))</f>
        <v/>
      </c>
      <c r="X88" s="22">
        <f>IF(Tasks!D88="Seasonal",1,0)</f>
        <v/>
      </c>
    </row>
    <row r="89">
      <c r="A89" s="11">
        <f>IF(Tasks!$A89="","",Tasks!$A89)</f>
        <v/>
      </c>
      <c r="B89" s="11">
        <f>IF(Tasks!$A89="","",Tasks!B89&amp;"")</f>
        <v/>
      </c>
      <c r="C89" s="31">
        <f>IF(Tasks!$A89="","",IF(S89=0,Tasks!U89,Tasks!S89))</f>
        <v/>
      </c>
      <c r="D89" s="26">
        <f>IF(Tasks!$A89="",0,N(Tasks!R89))</f>
        <v/>
      </c>
      <c r="E89" s="32">
        <f>IF($S89=0,0,IF($X89=1,IF(OR(AND(OR(MONTH(E$5)=Tasks!$X89,MONTH(E$5)=Tasks!$Y89),E$5&gt;=DATE(YEAR($T89),MONTH($T89),1)),AND(0=0,T89&lt;PlanStart)),1,0),IF($U89&gt;0,IF(AND(0&gt;=$W89,MOD(0-$W89,$U89)=0),1,0),IF(EOMONTH(E$5,0)&lt;$T89,0,MAX(0,INT((EOMONTH(E$5,0)-$T89)/$V89)-IF(E$5&gt;$T89,-INT(-(E$5-$T89)/$V89),0)+1)))))</f>
        <v/>
      </c>
      <c r="F89" s="32">
        <f>IF($S89=0,0,IF($X89=1,IF(OR(AND(OR(MONTH(F$5)=Tasks!$X89,MONTH(F$5)=Tasks!$Y89),F$5&gt;=DATE(YEAR($T89),MONTH($T89),1))),1,0),IF($U89&gt;0,IF(AND(1&gt;=$W89,MOD(1-$W89,$U89)=0),1,0),IF(EOMONTH(F$5,0)&lt;$T89,0,MAX(0,INT((EOMONTH(F$5,0)-$T89)/$V89)-IF(F$5&gt;$T89,-INT(-(F$5-$T89)/$V89),0)+1)))))</f>
        <v/>
      </c>
      <c r="G89" s="32">
        <f>IF($S89=0,0,IF($X89=1,IF(OR(AND(OR(MONTH(G$5)=Tasks!$X89,MONTH(G$5)=Tasks!$Y89),G$5&gt;=DATE(YEAR($T89),MONTH($T89),1))),1,0),IF($U89&gt;0,IF(AND(2&gt;=$W89,MOD(2-$W89,$U89)=0),1,0),IF(EOMONTH(G$5,0)&lt;$T89,0,MAX(0,INT((EOMONTH(G$5,0)-$T89)/$V89)-IF(G$5&gt;$T89,-INT(-(G$5-$T89)/$V89),0)+1)))))</f>
        <v/>
      </c>
      <c r="H89" s="32">
        <f>IF($S89=0,0,IF($X89=1,IF(OR(AND(OR(MONTH(H$5)=Tasks!$X89,MONTH(H$5)=Tasks!$Y89),H$5&gt;=DATE(YEAR($T89),MONTH($T89),1))),1,0),IF($U89&gt;0,IF(AND(3&gt;=$W89,MOD(3-$W89,$U89)=0),1,0),IF(EOMONTH(H$5,0)&lt;$T89,0,MAX(0,INT((EOMONTH(H$5,0)-$T89)/$V89)-IF(H$5&gt;$T89,-INT(-(H$5-$T89)/$V89),0)+1)))))</f>
        <v/>
      </c>
      <c r="I89" s="32">
        <f>IF($S89=0,0,IF($X89=1,IF(OR(AND(OR(MONTH(I$5)=Tasks!$X89,MONTH(I$5)=Tasks!$Y89),I$5&gt;=DATE(YEAR($T89),MONTH($T89),1))),1,0),IF($U89&gt;0,IF(AND(4&gt;=$W89,MOD(4-$W89,$U89)=0),1,0),IF(EOMONTH(I$5,0)&lt;$T89,0,MAX(0,INT((EOMONTH(I$5,0)-$T89)/$V89)-IF(I$5&gt;$T89,-INT(-(I$5-$T89)/$V89),0)+1)))))</f>
        <v/>
      </c>
      <c r="J89" s="32">
        <f>IF($S89=0,0,IF($X89=1,IF(OR(AND(OR(MONTH(J$5)=Tasks!$X89,MONTH(J$5)=Tasks!$Y89),J$5&gt;=DATE(YEAR($T89),MONTH($T89),1))),1,0),IF($U89&gt;0,IF(AND(5&gt;=$W89,MOD(5-$W89,$U89)=0),1,0),IF(EOMONTH(J$5,0)&lt;$T89,0,MAX(0,INT((EOMONTH(J$5,0)-$T89)/$V89)-IF(J$5&gt;$T89,-INT(-(J$5-$T89)/$V89),0)+1)))))</f>
        <v/>
      </c>
      <c r="K89" s="32">
        <f>IF($S89=0,0,IF($X89=1,IF(OR(AND(OR(MONTH(K$5)=Tasks!$X89,MONTH(K$5)=Tasks!$Y89),K$5&gt;=DATE(YEAR($T89),MONTH($T89),1))),1,0),IF($U89&gt;0,IF(AND(6&gt;=$W89,MOD(6-$W89,$U89)=0),1,0),IF(EOMONTH(K$5,0)&lt;$T89,0,MAX(0,INT((EOMONTH(K$5,0)-$T89)/$V89)-IF(K$5&gt;$T89,-INT(-(K$5-$T89)/$V89),0)+1)))))</f>
        <v/>
      </c>
      <c r="L89" s="32">
        <f>IF($S89=0,0,IF($X89=1,IF(OR(AND(OR(MONTH(L$5)=Tasks!$X89,MONTH(L$5)=Tasks!$Y89),L$5&gt;=DATE(YEAR($T89),MONTH($T89),1))),1,0),IF($U89&gt;0,IF(AND(7&gt;=$W89,MOD(7-$W89,$U89)=0),1,0),IF(EOMONTH(L$5,0)&lt;$T89,0,MAX(0,INT((EOMONTH(L$5,0)-$T89)/$V89)-IF(L$5&gt;$T89,-INT(-(L$5-$T89)/$V89),0)+1)))))</f>
        <v/>
      </c>
      <c r="M89" s="32">
        <f>IF($S89=0,0,IF($X89=1,IF(OR(AND(OR(MONTH(M$5)=Tasks!$X89,MONTH(M$5)=Tasks!$Y89),M$5&gt;=DATE(YEAR($T89),MONTH($T89),1))),1,0),IF($U89&gt;0,IF(AND(8&gt;=$W89,MOD(8-$W89,$U89)=0),1,0),IF(EOMONTH(M$5,0)&lt;$T89,0,MAX(0,INT((EOMONTH(M$5,0)-$T89)/$V89)-IF(M$5&gt;$T89,-INT(-(M$5-$T89)/$V89),0)+1)))))</f>
        <v/>
      </c>
      <c r="N89" s="32">
        <f>IF($S89=0,0,IF($X89=1,IF(OR(AND(OR(MONTH(N$5)=Tasks!$X89,MONTH(N$5)=Tasks!$Y89),N$5&gt;=DATE(YEAR($T89),MONTH($T89),1))),1,0),IF($U89&gt;0,IF(AND(9&gt;=$W89,MOD(9-$W89,$U89)=0),1,0),IF(EOMONTH(N$5,0)&lt;$T89,0,MAX(0,INT((EOMONTH(N$5,0)-$T89)/$V89)-IF(N$5&gt;$T89,-INT(-(N$5-$T89)/$V89),0)+1)))))</f>
        <v/>
      </c>
      <c r="O89" s="32">
        <f>IF($S89=0,0,IF($X89=1,IF(OR(AND(OR(MONTH(O$5)=Tasks!$X89,MONTH(O$5)=Tasks!$Y89),O$5&gt;=DATE(YEAR($T89),MONTH($T89),1))),1,0),IF($U89&gt;0,IF(AND(10&gt;=$W89,MOD(10-$W89,$U89)=0),1,0),IF(EOMONTH(O$5,0)&lt;$T89,0,MAX(0,INT((EOMONTH(O$5,0)-$T89)/$V89)-IF(O$5&gt;$T89,-INT(-(O$5-$T89)/$V89),0)+1)))))</f>
        <v/>
      </c>
      <c r="P89" s="32">
        <f>IF($S89=0,0,IF($X89=1,IF(OR(AND(OR(MONTH(P$5)=Tasks!$X89,MONTH(P$5)=Tasks!$Y89),P$5&gt;=DATE(YEAR($T89),MONTH($T89),1))),1,0),IF($U89&gt;0,IF(AND(11&gt;=$W89,MOD(11-$W89,$U89)=0),1,0),IF(EOMONTH(P$5,0)&lt;$T89,0,MAX(0,INT((EOMONTH(P$5,0)-$T89)/$V89)-IF(P$5&gt;$T89,-INT(-(P$5-$T89)/$V89),0)+1)))))</f>
        <v/>
      </c>
      <c r="Q89" s="32">
        <f>SUM(E89:P89)</f>
        <v/>
      </c>
      <c r="R89" s="26">
        <f>Q89*D89</f>
        <v/>
      </c>
      <c r="S89" s="22">
        <f>IF(AND(Tasks!$A89&lt;&gt;"",Tasks!Z89=1,Tasks!L89&lt;&gt;"No"),1,0)</f>
        <v/>
      </c>
      <c r="T89" s="7">
        <f>IF(S89=0,"",IF(X89=1,Tasks!S89,MAX(Tasks!S89,AsOf)))</f>
        <v/>
      </c>
      <c r="U89" s="22">
        <f>IF(OR(S89=0,X89=1),0,IF(Tasks!F89="Months",Tasks!E89,IF(Tasks!F89="Years",12*Tasks!E89,0)))</f>
        <v/>
      </c>
      <c r="V89" s="22">
        <f>IF(OR(S89=0,X89=1),0,IF(Tasks!F89="Days",Tasks!E89,IF(Tasks!F89="Weeks",7*Tasks!E89,0)))</f>
        <v/>
      </c>
      <c r="W89" s="22">
        <f>IF(S89=0,"",(YEAR(T89)-YEAR(PlanStart))*12+MONTH(T89)-MONTH(PlanStart))</f>
        <v/>
      </c>
      <c r="X89" s="22">
        <f>IF(Tasks!D89="Seasonal",1,0)</f>
        <v/>
      </c>
    </row>
    <row r="90">
      <c r="A90" s="11">
        <f>IF(Tasks!$A90="","",Tasks!$A90)</f>
        <v/>
      </c>
      <c r="B90" s="11">
        <f>IF(Tasks!$A90="","",Tasks!B90&amp;"")</f>
        <v/>
      </c>
      <c r="C90" s="31">
        <f>IF(Tasks!$A90="","",IF(S90=0,Tasks!U90,Tasks!S90))</f>
        <v/>
      </c>
      <c r="D90" s="26">
        <f>IF(Tasks!$A90="",0,N(Tasks!R90))</f>
        <v/>
      </c>
      <c r="E90" s="32">
        <f>IF($S90=0,0,IF($X90=1,IF(OR(AND(OR(MONTH(E$5)=Tasks!$X90,MONTH(E$5)=Tasks!$Y90),E$5&gt;=DATE(YEAR($T90),MONTH($T90),1)),AND(0=0,T90&lt;PlanStart)),1,0),IF($U90&gt;0,IF(AND(0&gt;=$W90,MOD(0-$W90,$U90)=0),1,0),IF(EOMONTH(E$5,0)&lt;$T90,0,MAX(0,INT((EOMONTH(E$5,0)-$T90)/$V90)-IF(E$5&gt;$T90,-INT(-(E$5-$T90)/$V90),0)+1)))))</f>
        <v/>
      </c>
      <c r="F90" s="32">
        <f>IF($S90=0,0,IF($X90=1,IF(OR(AND(OR(MONTH(F$5)=Tasks!$X90,MONTH(F$5)=Tasks!$Y90),F$5&gt;=DATE(YEAR($T90),MONTH($T90),1))),1,0),IF($U90&gt;0,IF(AND(1&gt;=$W90,MOD(1-$W90,$U90)=0),1,0),IF(EOMONTH(F$5,0)&lt;$T90,0,MAX(0,INT((EOMONTH(F$5,0)-$T90)/$V90)-IF(F$5&gt;$T90,-INT(-(F$5-$T90)/$V90),0)+1)))))</f>
        <v/>
      </c>
      <c r="G90" s="32">
        <f>IF($S90=0,0,IF($X90=1,IF(OR(AND(OR(MONTH(G$5)=Tasks!$X90,MONTH(G$5)=Tasks!$Y90),G$5&gt;=DATE(YEAR($T90),MONTH($T90),1))),1,0),IF($U90&gt;0,IF(AND(2&gt;=$W90,MOD(2-$W90,$U90)=0),1,0),IF(EOMONTH(G$5,0)&lt;$T90,0,MAX(0,INT((EOMONTH(G$5,0)-$T90)/$V90)-IF(G$5&gt;$T90,-INT(-(G$5-$T90)/$V90),0)+1)))))</f>
        <v/>
      </c>
      <c r="H90" s="32">
        <f>IF($S90=0,0,IF($X90=1,IF(OR(AND(OR(MONTH(H$5)=Tasks!$X90,MONTH(H$5)=Tasks!$Y90),H$5&gt;=DATE(YEAR($T90),MONTH($T90),1))),1,0),IF($U90&gt;0,IF(AND(3&gt;=$W90,MOD(3-$W90,$U90)=0),1,0),IF(EOMONTH(H$5,0)&lt;$T90,0,MAX(0,INT((EOMONTH(H$5,0)-$T90)/$V90)-IF(H$5&gt;$T90,-INT(-(H$5-$T90)/$V90),0)+1)))))</f>
        <v/>
      </c>
      <c r="I90" s="32">
        <f>IF($S90=0,0,IF($X90=1,IF(OR(AND(OR(MONTH(I$5)=Tasks!$X90,MONTH(I$5)=Tasks!$Y90),I$5&gt;=DATE(YEAR($T90),MONTH($T90),1))),1,0),IF($U90&gt;0,IF(AND(4&gt;=$W90,MOD(4-$W90,$U90)=0),1,0),IF(EOMONTH(I$5,0)&lt;$T90,0,MAX(0,INT((EOMONTH(I$5,0)-$T90)/$V90)-IF(I$5&gt;$T90,-INT(-(I$5-$T90)/$V90),0)+1)))))</f>
        <v/>
      </c>
      <c r="J90" s="32">
        <f>IF($S90=0,0,IF($X90=1,IF(OR(AND(OR(MONTH(J$5)=Tasks!$X90,MONTH(J$5)=Tasks!$Y90),J$5&gt;=DATE(YEAR($T90),MONTH($T90),1))),1,0),IF($U90&gt;0,IF(AND(5&gt;=$W90,MOD(5-$W90,$U90)=0),1,0),IF(EOMONTH(J$5,0)&lt;$T90,0,MAX(0,INT((EOMONTH(J$5,0)-$T90)/$V90)-IF(J$5&gt;$T90,-INT(-(J$5-$T90)/$V90),0)+1)))))</f>
        <v/>
      </c>
      <c r="K90" s="32">
        <f>IF($S90=0,0,IF($X90=1,IF(OR(AND(OR(MONTH(K$5)=Tasks!$X90,MONTH(K$5)=Tasks!$Y90),K$5&gt;=DATE(YEAR($T90),MONTH($T90),1))),1,0),IF($U90&gt;0,IF(AND(6&gt;=$W90,MOD(6-$W90,$U90)=0),1,0),IF(EOMONTH(K$5,0)&lt;$T90,0,MAX(0,INT((EOMONTH(K$5,0)-$T90)/$V90)-IF(K$5&gt;$T90,-INT(-(K$5-$T90)/$V90),0)+1)))))</f>
        <v/>
      </c>
      <c r="L90" s="32">
        <f>IF($S90=0,0,IF($X90=1,IF(OR(AND(OR(MONTH(L$5)=Tasks!$X90,MONTH(L$5)=Tasks!$Y90),L$5&gt;=DATE(YEAR($T90),MONTH($T90),1))),1,0),IF($U90&gt;0,IF(AND(7&gt;=$W90,MOD(7-$W90,$U90)=0),1,0),IF(EOMONTH(L$5,0)&lt;$T90,0,MAX(0,INT((EOMONTH(L$5,0)-$T90)/$V90)-IF(L$5&gt;$T90,-INT(-(L$5-$T90)/$V90),0)+1)))))</f>
        <v/>
      </c>
      <c r="M90" s="32">
        <f>IF($S90=0,0,IF($X90=1,IF(OR(AND(OR(MONTH(M$5)=Tasks!$X90,MONTH(M$5)=Tasks!$Y90),M$5&gt;=DATE(YEAR($T90),MONTH($T90),1))),1,0),IF($U90&gt;0,IF(AND(8&gt;=$W90,MOD(8-$W90,$U90)=0),1,0),IF(EOMONTH(M$5,0)&lt;$T90,0,MAX(0,INT((EOMONTH(M$5,0)-$T90)/$V90)-IF(M$5&gt;$T90,-INT(-(M$5-$T90)/$V90),0)+1)))))</f>
        <v/>
      </c>
      <c r="N90" s="32">
        <f>IF($S90=0,0,IF($X90=1,IF(OR(AND(OR(MONTH(N$5)=Tasks!$X90,MONTH(N$5)=Tasks!$Y90),N$5&gt;=DATE(YEAR($T90),MONTH($T90),1))),1,0),IF($U90&gt;0,IF(AND(9&gt;=$W90,MOD(9-$W90,$U90)=0),1,0),IF(EOMONTH(N$5,0)&lt;$T90,0,MAX(0,INT((EOMONTH(N$5,0)-$T90)/$V90)-IF(N$5&gt;$T90,-INT(-(N$5-$T90)/$V90),0)+1)))))</f>
        <v/>
      </c>
      <c r="O90" s="32">
        <f>IF($S90=0,0,IF($X90=1,IF(OR(AND(OR(MONTH(O$5)=Tasks!$X90,MONTH(O$5)=Tasks!$Y90),O$5&gt;=DATE(YEAR($T90),MONTH($T90),1))),1,0),IF($U90&gt;0,IF(AND(10&gt;=$W90,MOD(10-$W90,$U90)=0),1,0),IF(EOMONTH(O$5,0)&lt;$T90,0,MAX(0,INT((EOMONTH(O$5,0)-$T90)/$V90)-IF(O$5&gt;$T90,-INT(-(O$5-$T90)/$V90),0)+1)))))</f>
        <v/>
      </c>
      <c r="P90" s="32">
        <f>IF($S90=0,0,IF($X90=1,IF(OR(AND(OR(MONTH(P$5)=Tasks!$X90,MONTH(P$5)=Tasks!$Y90),P$5&gt;=DATE(YEAR($T90),MONTH($T90),1))),1,0),IF($U90&gt;0,IF(AND(11&gt;=$W90,MOD(11-$W90,$U90)=0),1,0),IF(EOMONTH(P$5,0)&lt;$T90,0,MAX(0,INT((EOMONTH(P$5,0)-$T90)/$V90)-IF(P$5&gt;$T90,-INT(-(P$5-$T90)/$V90),0)+1)))))</f>
        <v/>
      </c>
      <c r="Q90" s="32">
        <f>SUM(E90:P90)</f>
        <v/>
      </c>
      <c r="R90" s="26">
        <f>Q90*D90</f>
        <v/>
      </c>
      <c r="S90" s="22">
        <f>IF(AND(Tasks!$A90&lt;&gt;"",Tasks!Z90=1,Tasks!L90&lt;&gt;"No"),1,0)</f>
        <v/>
      </c>
      <c r="T90" s="7">
        <f>IF(S90=0,"",IF(X90=1,Tasks!S90,MAX(Tasks!S90,AsOf)))</f>
        <v/>
      </c>
      <c r="U90" s="22">
        <f>IF(OR(S90=0,X90=1),0,IF(Tasks!F90="Months",Tasks!E90,IF(Tasks!F90="Years",12*Tasks!E90,0)))</f>
        <v/>
      </c>
      <c r="V90" s="22">
        <f>IF(OR(S90=0,X90=1),0,IF(Tasks!F90="Days",Tasks!E90,IF(Tasks!F90="Weeks",7*Tasks!E90,0)))</f>
        <v/>
      </c>
      <c r="W90" s="22">
        <f>IF(S90=0,"",(YEAR(T90)-YEAR(PlanStart))*12+MONTH(T90)-MONTH(PlanStart))</f>
        <v/>
      </c>
      <c r="X90" s="22">
        <f>IF(Tasks!D90="Seasonal",1,0)</f>
        <v/>
      </c>
    </row>
    <row r="91">
      <c r="A91" s="11">
        <f>IF(Tasks!$A91="","",Tasks!$A91)</f>
        <v/>
      </c>
      <c r="B91" s="11">
        <f>IF(Tasks!$A91="","",Tasks!B91&amp;"")</f>
        <v/>
      </c>
      <c r="C91" s="31">
        <f>IF(Tasks!$A91="","",IF(S91=0,Tasks!U91,Tasks!S91))</f>
        <v/>
      </c>
      <c r="D91" s="26">
        <f>IF(Tasks!$A91="",0,N(Tasks!R91))</f>
        <v/>
      </c>
      <c r="E91" s="32">
        <f>IF($S91=0,0,IF($X91=1,IF(OR(AND(OR(MONTH(E$5)=Tasks!$X91,MONTH(E$5)=Tasks!$Y91),E$5&gt;=DATE(YEAR($T91),MONTH($T91),1)),AND(0=0,T91&lt;PlanStart)),1,0),IF($U91&gt;0,IF(AND(0&gt;=$W91,MOD(0-$W91,$U91)=0),1,0),IF(EOMONTH(E$5,0)&lt;$T91,0,MAX(0,INT((EOMONTH(E$5,0)-$T91)/$V91)-IF(E$5&gt;$T91,-INT(-(E$5-$T91)/$V91),0)+1)))))</f>
        <v/>
      </c>
      <c r="F91" s="32">
        <f>IF($S91=0,0,IF($X91=1,IF(OR(AND(OR(MONTH(F$5)=Tasks!$X91,MONTH(F$5)=Tasks!$Y91),F$5&gt;=DATE(YEAR($T91),MONTH($T91),1))),1,0),IF($U91&gt;0,IF(AND(1&gt;=$W91,MOD(1-$W91,$U91)=0),1,0),IF(EOMONTH(F$5,0)&lt;$T91,0,MAX(0,INT((EOMONTH(F$5,0)-$T91)/$V91)-IF(F$5&gt;$T91,-INT(-(F$5-$T91)/$V91),0)+1)))))</f>
        <v/>
      </c>
      <c r="G91" s="32">
        <f>IF($S91=0,0,IF($X91=1,IF(OR(AND(OR(MONTH(G$5)=Tasks!$X91,MONTH(G$5)=Tasks!$Y91),G$5&gt;=DATE(YEAR($T91),MONTH($T91),1))),1,0),IF($U91&gt;0,IF(AND(2&gt;=$W91,MOD(2-$W91,$U91)=0),1,0),IF(EOMONTH(G$5,0)&lt;$T91,0,MAX(0,INT((EOMONTH(G$5,0)-$T91)/$V91)-IF(G$5&gt;$T91,-INT(-(G$5-$T91)/$V91),0)+1)))))</f>
        <v/>
      </c>
      <c r="H91" s="32">
        <f>IF($S91=0,0,IF($X91=1,IF(OR(AND(OR(MONTH(H$5)=Tasks!$X91,MONTH(H$5)=Tasks!$Y91),H$5&gt;=DATE(YEAR($T91),MONTH($T91),1))),1,0),IF($U91&gt;0,IF(AND(3&gt;=$W91,MOD(3-$W91,$U91)=0),1,0),IF(EOMONTH(H$5,0)&lt;$T91,0,MAX(0,INT((EOMONTH(H$5,0)-$T91)/$V91)-IF(H$5&gt;$T91,-INT(-(H$5-$T91)/$V91),0)+1)))))</f>
        <v/>
      </c>
      <c r="I91" s="32">
        <f>IF($S91=0,0,IF($X91=1,IF(OR(AND(OR(MONTH(I$5)=Tasks!$X91,MONTH(I$5)=Tasks!$Y91),I$5&gt;=DATE(YEAR($T91),MONTH($T91),1))),1,0),IF($U91&gt;0,IF(AND(4&gt;=$W91,MOD(4-$W91,$U91)=0),1,0),IF(EOMONTH(I$5,0)&lt;$T91,0,MAX(0,INT((EOMONTH(I$5,0)-$T91)/$V91)-IF(I$5&gt;$T91,-INT(-(I$5-$T91)/$V91),0)+1)))))</f>
        <v/>
      </c>
      <c r="J91" s="32">
        <f>IF($S91=0,0,IF($X91=1,IF(OR(AND(OR(MONTH(J$5)=Tasks!$X91,MONTH(J$5)=Tasks!$Y91),J$5&gt;=DATE(YEAR($T91),MONTH($T91),1))),1,0),IF($U91&gt;0,IF(AND(5&gt;=$W91,MOD(5-$W91,$U91)=0),1,0),IF(EOMONTH(J$5,0)&lt;$T91,0,MAX(0,INT((EOMONTH(J$5,0)-$T91)/$V91)-IF(J$5&gt;$T91,-INT(-(J$5-$T91)/$V91),0)+1)))))</f>
        <v/>
      </c>
      <c r="K91" s="32">
        <f>IF($S91=0,0,IF($X91=1,IF(OR(AND(OR(MONTH(K$5)=Tasks!$X91,MONTH(K$5)=Tasks!$Y91),K$5&gt;=DATE(YEAR($T91),MONTH($T91),1))),1,0),IF($U91&gt;0,IF(AND(6&gt;=$W91,MOD(6-$W91,$U91)=0),1,0),IF(EOMONTH(K$5,0)&lt;$T91,0,MAX(0,INT((EOMONTH(K$5,0)-$T91)/$V91)-IF(K$5&gt;$T91,-INT(-(K$5-$T91)/$V91),0)+1)))))</f>
        <v/>
      </c>
      <c r="L91" s="32">
        <f>IF($S91=0,0,IF($X91=1,IF(OR(AND(OR(MONTH(L$5)=Tasks!$X91,MONTH(L$5)=Tasks!$Y91),L$5&gt;=DATE(YEAR($T91),MONTH($T91),1))),1,0),IF($U91&gt;0,IF(AND(7&gt;=$W91,MOD(7-$W91,$U91)=0),1,0),IF(EOMONTH(L$5,0)&lt;$T91,0,MAX(0,INT((EOMONTH(L$5,0)-$T91)/$V91)-IF(L$5&gt;$T91,-INT(-(L$5-$T91)/$V91),0)+1)))))</f>
        <v/>
      </c>
      <c r="M91" s="32">
        <f>IF($S91=0,0,IF($X91=1,IF(OR(AND(OR(MONTH(M$5)=Tasks!$X91,MONTH(M$5)=Tasks!$Y91),M$5&gt;=DATE(YEAR($T91),MONTH($T91),1))),1,0),IF($U91&gt;0,IF(AND(8&gt;=$W91,MOD(8-$W91,$U91)=0),1,0),IF(EOMONTH(M$5,0)&lt;$T91,0,MAX(0,INT((EOMONTH(M$5,0)-$T91)/$V91)-IF(M$5&gt;$T91,-INT(-(M$5-$T91)/$V91),0)+1)))))</f>
        <v/>
      </c>
      <c r="N91" s="32">
        <f>IF($S91=0,0,IF($X91=1,IF(OR(AND(OR(MONTH(N$5)=Tasks!$X91,MONTH(N$5)=Tasks!$Y91),N$5&gt;=DATE(YEAR($T91),MONTH($T91),1))),1,0),IF($U91&gt;0,IF(AND(9&gt;=$W91,MOD(9-$W91,$U91)=0),1,0),IF(EOMONTH(N$5,0)&lt;$T91,0,MAX(0,INT((EOMONTH(N$5,0)-$T91)/$V91)-IF(N$5&gt;$T91,-INT(-(N$5-$T91)/$V91),0)+1)))))</f>
        <v/>
      </c>
      <c r="O91" s="32">
        <f>IF($S91=0,0,IF($X91=1,IF(OR(AND(OR(MONTH(O$5)=Tasks!$X91,MONTH(O$5)=Tasks!$Y91),O$5&gt;=DATE(YEAR($T91),MONTH($T91),1))),1,0),IF($U91&gt;0,IF(AND(10&gt;=$W91,MOD(10-$W91,$U91)=0),1,0),IF(EOMONTH(O$5,0)&lt;$T91,0,MAX(0,INT((EOMONTH(O$5,0)-$T91)/$V91)-IF(O$5&gt;$T91,-INT(-(O$5-$T91)/$V91),0)+1)))))</f>
        <v/>
      </c>
      <c r="P91" s="32">
        <f>IF($S91=0,0,IF($X91=1,IF(OR(AND(OR(MONTH(P$5)=Tasks!$X91,MONTH(P$5)=Tasks!$Y91),P$5&gt;=DATE(YEAR($T91),MONTH($T91),1))),1,0),IF($U91&gt;0,IF(AND(11&gt;=$W91,MOD(11-$W91,$U91)=0),1,0),IF(EOMONTH(P$5,0)&lt;$T91,0,MAX(0,INT((EOMONTH(P$5,0)-$T91)/$V91)-IF(P$5&gt;$T91,-INT(-(P$5-$T91)/$V91),0)+1)))))</f>
        <v/>
      </c>
      <c r="Q91" s="32">
        <f>SUM(E91:P91)</f>
        <v/>
      </c>
      <c r="R91" s="26">
        <f>Q91*D91</f>
        <v/>
      </c>
      <c r="S91" s="22">
        <f>IF(AND(Tasks!$A91&lt;&gt;"",Tasks!Z91=1,Tasks!L91&lt;&gt;"No"),1,0)</f>
        <v/>
      </c>
      <c r="T91" s="7">
        <f>IF(S91=0,"",IF(X91=1,Tasks!S91,MAX(Tasks!S91,AsOf)))</f>
        <v/>
      </c>
      <c r="U91" s="22">
        <f>IF(OR(S91=0,X91=1),0,IF(Tasks!F91="Months",Tasks!E91,IF(Tasks!F91="Years",12*Tasks!E91,0)))</f>
        <v/>
      </c>
      <c r="V91" s="22">
        <f>IF(OR(S91=0,X91=1),0,IF(Tasks!F91="Days",Tasks!E91,IF(Tasks!F91="Weeks",7*Tasks!E91,0)))</f>
        <v/>
      </c>
      <c r="W91" s="22">
        <f>IF(S91=0,"",(YEAR(T91)-YEAR(PlanStart))*12+MONTH(T91)-MONTH(PlanStart))</f>
        <v/>
      </c>
      <c r="X91" s="22">
        <f>IF(Tasks!D91="Seasonal",1,0)</f>
        <v/>
      </c>
    </row>
    <row r="92">
      <c r="A92" s="11">
        <f>IF(Tasks!$A92="","",Tasks!$A92)</f>
        <v/>
      </c>
      <c r="B92" s="11">
        <f>IF(Tasks!$A92="","",Tasks!B92&amp;"")</f>
        <v/>
      </c>
      <c r="C92" s="31">
        <f>IF(Tasks!$A92="","",IF(S92=0,Tasks!U92,Tasks!S92))</f>
        <v/>
      </c>
      <c r="D92" s="26">
        <f>IF(Tasks!$A92="",0,N(Tasks!R92))</f>
        <v/>
      </c>
      <c r="E92" s="32">
        <f>IF($S92=0,0,IF($X92=1,IF(OR(AND(OR(MONTH(E$5)=Tasks!$X92,MONTH(E$5)=Tasks!$Y92),E$5&gt;=DATE(YEAR($T92),MONTH($T92),1)),AND(0=0,T92&lt;PlanStart)),1,0),IF($U92&gt;0,IF(AND(0&gt;=$W92,MOD(0-$W92,$U92)=0),1,0),IF(EOMONTH(E$5,0)&lt;$T92,0,MAX(0,INT((EOMONTH(E$5,0)-$T92)/$V92)-IF(E$5&gt;$T92,-INT(-(E$5-$T92)/$V92),0)+1)))))</f>
        <v/>
      </c>
      <c r="F92" s="32">
        <f>IF($S92=0,0,IF($X92=1,IF(OR(AND(OR(MONTH(F$5)=Tasks!$X92,MONTH(F$5)=Tasks!$Y92),F$5&gt;=DATE(YEAR($T92),MONTH($T92),1))),1,0),IF($U92&gt;0,IF(AND(1&gt;=$W92,MOD(1-$W92,$U92)=0),1,0),IF(EOMONTH(F$5,0)&lt;$T92,0,MAX(0,INT((EOMONTH(F$5,0)-$T92)/$V92)-IF(F$5&gt;$T92,-INT(-(F$5-$T92)/$V92),0)+1)))))</f>
        <v/>
      </c>
      <c r="G92" s="32">
        <f>IF($S92=0,0,IF($X92=1,IF(OR(AND(OR(MONTH(G$5)=Tasks!$X92,MONTH(G$5)=Tasks!$Y92),G$5&gt;=DATE(YEAR($T92),MONTH($T92),1))),1,0),IF($U92&gt;0,IF(AND(2&gt;=$W92,MOD(2-$W92,$U92)=0),1,0),IF(EOMONTH(G$5,0)&lt;$T92,0,MAX(0,INT((EOMONTH(G$5,0)-$T92)/$V92)-IF(G$5&gt;$T92,-INT(-(G$5-$T92)/$V92),0)+1)))))</f>
        <v/>
      </c>
      <c r="H92" s="32">
        <f>IF($S92=0,0,IF($X92=1,IF(OR(AND(OR(MONTH(H$5)=Tasks!$X92,MONTH(H$5)=Tasks!$Y92),H$5&gt;=DATE(YEAR($T92),MONTH($T92),1))),1,0),IF($U92&gt;0,IF(AND(3&gt;=$W92,MOD(3-$W92,$U92)=0),1,0),IF(EOMONTH(H$5,0)&lt;$T92,0,MAX(0,INT((EOMONTH(H$5,0)-$T92)/$V92)-IF(H$5&gt;$T92,-INT(-(H$5-$T92)/$V92),0)+1)))))</f>
        <v/>
      </c>
      <c r="I92" s="32">
        <f>IF($S92=0,0,IF($X92=1,IF(OR(AND(OR(MONTH(I$5)=Tasks!$X92,MONTH(I$5)=Tasks!$Y92),I$5&gt;=DATE(YEAR($T92),MONTH($T92),1))),1,0),IF($U92&gt;0,IF(AND(4&gt;=$W92,MOD(4-$W92,$U92)=0),1,0),IF(EOMONTH(I$5,0)&lt;$T92,0,MAX(0,INT((EOMONTH(I$5,0)-$T92)/$V92)-IF(I$5&gt;$T92,-INT(-(I$5-$T92)/$V92),0)+1)))))</f>
        <v/>
      </c>
      <c r="J92" s="32">
        <f>IF($S92=0,0,IF($X92=1,IF(OR(AND(OR(MONTH(J$5)=Tasks!$X92,MONTH(J$5)=Tasks!$Y92),J$5&gt;=DATE(YEAR($T92),MONTH($T92),1))),1,0),IF($U92&gt;0,IF(AND(5&gt;=$W92,MOD(5-$W92,$U92)=0),1,0),IF(EOMONTH(J$5,0)&lt;$T92,0,MAX(0,INT((EOMONTH(J$5,0)-$T92)/$V92)-IF(J$5&gt;$T92,-INT(-(J$5-$T92)/$V92),0)+1)))))</f>
        <v/>
      </c>
      <c r="K92" s="32">
        <f>IF($S92=0,0,IF($X92=1,IF(OR(AND(OR(MONTH(K$5)=Tasks!$X92,MONTH(K$5)=Tasks!$Y92),K$5&gt;=DATE(YEAR($T92),MONTH($T92),1))),1,0),IF($U92&gt;0,IF(AND(6&gt;=$W92,MOD(6-$W92,$U92)=0),1,0),IF(EOMONTH(K$5,0)&lt;$T92,0,MAX(0,INT((EOMONTH(K$5,0)-$T92)/$V92)-IF(K$5&gt;$T92,-INT(-(K$5-$T92)/$V92),0)+1)))))</f>
        <v/>
      </c>
      <c r="L92" s="32">
        <f>IF($S92=0,0,IF($X92=1,IF(OR(AND(OR(MONTH(L$5)=Tasks!$X92,MONTH(L$5)=Tasks!$Y92),L$5&gt;=DATE(YEAR($T92),MONTH($T92),1))),1,0),IF($U92&gt;0,IF(AND(7&gt;=$W92,MOD(7-$W92,$U92)=0),1,0),IF(EOMONTH(L$5,0)&lt;$T92,0,MAX(0,INT((EOMONTH(L$5,0)-$T92)/$V92)-IF(L$5&gt;$T92,-INT(-(L$5-$T92)/$V92),0)+1)))))</f>
        <v/>
      </c>
      <c r="M92" s="32">
        <f>IF($S92=0,0,IF($X92=1,IF(OR(AND(OR(MONTH(M$5)=Tasks!$X92,MONTH(M$5)=Tasks!$Y92),M$5&gt;=DATE(YEAR($T92),MONTH($T92),1))),1,0),IF($U92&gt;0,IF(AND(8&gt;=$W92,MOD(8-$W92,$U92)=0),1,0),IF(EOMONTH(M$5,0)&lt;$T92,0,MAX(0,INT((EOMONTH(M$5,0)-$T92)/$V92)-IF(M$5&gt;$T92,-INT(-(M$5-$T92)/$V92),0)+1)))))</f>
        <v/>
      </c>
      <c r="N92" s="32">
        <f>IF($S92=0,0,IF($X92=1,IF(OR(AND(OR(MONTH(N$5)=Tasks!$X92,MONTH(N$5)=Tasks!$Y92),N$5&gt;=DATE(YEAR($T92),MONTH($T92),1))),1,0),IF($U92&gt;0,IF(AND(9&gt;=$W92,MOD(9-$W92,$U92)=0),1,0),IF(EOMONTH(N$5,0)&lt;$T92,0,MAX(0,INT((EOMONTH(N$5,0)-$T92)/$V92)-IF(N$5&gt;$T92,-INT(-(N$5-$T92)/$V92),0)+1)))))</f>
        <v/>
      </c>
      <c r="O92" s="32">
        <f>IF($S92=0,0,IF($X92=1,IF(OR(AND(OR(MONTH(O$5)=Tasks!$X92,MONTH(O$5)=Tasks!$Y92),O$5&gt;=DATE(YEAR($T92),MONTH($T92),1))),1,0),IF($U92&gt;0,IF(AND(10&gt;=$W92,MOD(10-$W92,$U92)=0),1,0),IF(EOMONTH(O$5,0)&lt;$T92,0,MAX(0,INT((EOMONTH(O$5,0)-$T92)/$V92)-IF(O$5&gt;$T92,-INT(-(O$5-$T92)/$V92),0)+1)))))</f>
        <v/>
      </c>
      <c r="P92" s="32">
        <f>IF($S92=0,0,IF($X92=1,IF(OR(AND(OR(MONTH(P$5)=Tasks!$X92,MONTH(P$5)=Tasks!$Y92),P$5&gt;=DATE(YEAR($T92),MONTH($T92),1))),1,0),IF($U92&gt;0,IF(AND(11&gt;=$W92,MOD(11-$W92,$U92)=0),1,0),IF(EOMONTH(P$5,0)&lt;$T92,0,MAX(0,INT((EOMONTH(P$5,0)-$T92)/$V92)-IF(P$5&gt;$T92,-INT(-(P$5-$T92)/$V92),0)+1)))))</f>
        <v/>
      </c>
      <c r="Q92" s="32">
        <f>SUM(E92:P92)</f>
        <v/>
      </c>
      <c r="R92" s="26">
        <f>Q92*D92</f>
        <v/>
      </c>
      <c r="S92" s="22">
        <f>IF(AND(Tasks!$A92&lt;&gt;"",Tasks!Z92=1,Tasks!L92&lt;&gt;"No"),1,0)</f>
        <v/>
      </c>
      <c r="T92" s="7">
        <f>IF(S92=0,"",IF(X92=1,Tasks!S92,MAX(Tasks!S92,AsOf)))</f>
        <v/>
      </c>
      <c r="U92" s="22">
        <f>IF(OR(S92=0,X92=1),0,IF(Tasks!F92="Months",Tasks!E92,IF(Tasks!F92="Years",12*Tasks!E92,0)))</f>
        <v/>
      </c>
      <c r="V92" s="22">
        <f>IF(OR(S92=0,X92=1),0,IF(Tasks!F92="Days",Tasks!E92,IF(Tasks!F92="Weeks",7*Tasks!E92,0)))</f>
        <v/>
      </c>
      <c r="W92" s="22">
        <f>IF(S92=0,"",(YEAR(T92)-YEAR(PlanStart))*12+MONTH(T92)-MONTH(PlanStart))</f>
        <v/>
      </c>
      <c r="X92" s="22">
        <f>IF(Tasks!D92="Seasonal",1,0)</f>
        <v/>
      </c>
    </row>
    <row r="93">
      <c r="A93" s="11">
        <f>IF(Tasks!$A93="","",Tasks!$A93)</f>
        <v/>
      </c>
      <c r="B93" s="11">
        <f>IF(Tasks!$A93="","",Tasks!B93&amp;"")</f>
        <v/>
      </c>
      <c r="C93" s="31">
        <f>IF(Tasks!$A93="","",IF(S93=0,Tasks!U93,Tasks!S93))</f>
        <v/>
      </c>
      <c r="D93" s="26">
        <f>IF(Tasks!$A93="",0,N(Tasks!R93))</f>
        <v/>
      </c>
      <c r="E93" s="32">
        <f>IF($S93=0,0,IF($X93=1,IF(OR(AND(OR(MONTH(E$5)=Tasks!$X93,MONTH(E$5)=Tasks!$Y93),E$5&gt;=DATE(YEAR($T93),MONTH($T93),1)),AND(0=0,T93&lt;PlanStart)),1,0),IF($U93&gt;0,IF(AND(0&gt;=$W93,MOD(0-$W93,$U93)=0),1,0),IF(EOMONTH(E$5,0)&lt;$T93,0,MAX(0,INT((EOMONTH(E$5,0)-$T93)/$V93)-IF(E$5&gt;$T93,-INT(-(E$5-$T93)/$V93),0)+1)))))</f>
        <v/>
      </c>
      <c r="F93" s="32">
        <f>IF($S93=0,0,IF($X93=1,IF(OR(AND(OR(MONTH(F$5)=Tasks!$X93,MONTH(F$5)=Tasks!$Y93),F$5&gt;=DATE(YEAR($T93),MONTH($T93),1))),1,0),IF($U93&gt;0,IF(AND(1&gt;=$W93,MOD(1-$W93,$U93)=0),1,0),IF(EOMONTH(F$5,0)&lt;$T93,0,MAX(0,INT((EOMONTH(F$5,0)-$T93)/$V93)-IF(F$5&gt;$T93,-INT(-(F$5-$T93)/$V93),0)+1)))))</f>
        <v/>
      </c>
      <c r="G93" s="32">
        <f>IF($S93=0,0,IF($X93=1,IF(OR(AND(OR(MONTH(G$5)=Tasks!$X93,MONTH(G$5)=Tasks!$Y93),G$5&gt;=DATE(YEAR($T93),MONTH($T93),1))),1,0),IF($U93&gt;0,IF(AND(2&gt;=$W93,MOD(2-$W93,$U93)=0),1,0),IF(EOMONTH(G$5,0)&lt;$T93,0,MAX(0,INT((EOMONTH(G$5,0)-$T93)/$V93)-IF(G$5&gt;$T93,-INT(-(G$5-$T93)/$V93),0)+1)))))</f>
        <v/>
      </c>
      <c r="H93" s="32">
        <f>IF($S93=0,0,IF($X93=1,IF(OR(AND(OR(MONTH(H$5)=Tasks!$X93,MONTH(H$5)=Tasks!$Y93),H$5&gt;=DATE(YEAR($T93),MONTH($T93),1))),1,0),IF($U93&gt;0,IF(AND(3&gt;=$W93,MOD(3-$W93,$U93)=0),1,0),IF(EOMONTH(H$5,0)&lt;$T93,0,MAX(0,INT((EOMONTH(H$5,0)-$T93)/$V93)-IF(H$5&gt;$T93,-INT(-(H$5-$T93)/$V93),0)+1)))))</f>
        <v/>
      </c>
      <c r="I93" s="32">
        <f>IF($S93=0,0,IF($X93=1,IF(OR(AND(OR(MONTH(I$5)=Tasks!$X93,MONTH(I$5)=Tasks!$Y93),I$5&gt;=DATE(YEAR($T93),MONTH($T93),1))),1,0),IF($U93&gt;0,IF(AND(4&gt;=$W93,MOD(4-$W93,$U93)=0),1,0),IF(EOMONTH(I$5,0)&lt;$T93,0,MAX(0,INT((EOMONTH(I$5,0)-$T93)/$V93)-IF(I$5&gt;$T93,-INT(-(I$5-$T93)/$V93),0)+1)))))</f>
        <v/>
      </c>
      <c r="J93" s="32">
        <f>IF($S93=0,0,IF($X93=1,IF(OR(AND(OR(MONTH(J$5)=Tasks!$X93,MONTH(J$5)=Tasks!$Y93),J$5&gt;=DATE(YEAR($T93),MONTH($T93),1))),1,0),IF($U93&gt;0,IF(AND(5&gt;=$W93,MOD(5-$W93,$U93)=0),1,0),IF(EOMONTH(J$5,0)&lt;$T93,0,MAX(0,INT((EOMONTH(J$5,0)-$T93)/$V93)-IF(J$5&gt;$T93,-INT(-(J$5-$T93)/$V93),0)+1)))))</f>
        <v/>
      </c>
      <c r="K93" s="32">
        <f>IF($S93=0,0,IF($X93=1,IF(OR(AND(OR(MONTH(K$5)=Tasks!$X93,MONTH(K$5)=Tasks!$Y93),K$5&gt;=DATE(YEAR($T93),MONTH($T93),1))),1,0),IF($U93&gt;0,IF(AND(6&gt;=$W93,MOD(6-$W93,$U93)=0),1,0),IF(EOMONTH(K$5,0)&lt;$T93,0,MAX(0,INT((EOMONTH(K$5,0)-$T93)/$V93)-IF(K$5&gt;$T93,-INT(-(K$5-$T93)/$V93),0)+1)))))</f>
        <v/>
      </c>
      <c r="L93" s="32">
        <f>IF($S93=0,0,IF($X93=1,IF(OR(AND(OR(MONTH(L$5)=Tasks!$X93,MONTH(L$5)=Tasks!$Y93),L$5&gt;=DATE(YEAR($T93),MONTH($T93),1))),1,0),IF($U93&gt;0,IF(AND(7&gt;=$W93,MOD(7-$W93,$U93)=0),1,0),IF(EOMONTH(L$5,0)&lt;$T93,0,MAX(0,INT((EOMONTH(L$5,0)-$T93)/$V93)-IF(L$5&gt;$T93,-INT(-(L$5-$T93)/$V93),0)+1)))))</f>
        <v/>
      </c>
      <c r="M93" s="32">
        <f>IF($S93=0,0,IF($X93=1,IF(OR(AND(OR(MONTH(M$5)=Tasks!$X93,MONTH(M$5)=Tasks!$Y93),M$5&gt;=DATE(YEAR($T93),MONTH($T93),1))),1,0),IF($U93&gt;0,IF(AND(8&gt;=$W93,MOD(8-$W93,$U93)=0),1,0),IF(EOMONTH(M$5,0)&lt;$T93,0,MAX(0,INT((EOMONTH(M$5,0)-$T93)/$V93)-IF(M$5&gt;$T93,-INT(-(M$5-$T93)/$V93),0)+1)))))</f>
        <v/>
      </c>
      <c r="N93" s="32">
        <f>IF($S93=0,0,IF($X93=1,IF(OR(AND(OR(MONTH(N$5)=Tasks!$X93,MONTH(N$5)=Tasks!$Y93),N$5&gt;=DATE(YEAR($T93),MONTH($T93),1))),1,0),IF($U93&gt;0,IF(AND(9&gt;=$W93,MOD(9-$W93,$U93)=0),1,0),IF(EOMONTH(N$5,0)&lt;$T93,0,MAX(0,INT((EOMONTH(N$5,0)-$T93)/$V93)-IF(N$5&gt;$T93,-INT(-(N$5-$T93)/$V93),0)+1)))))</f>
        <v/>
      </c>
      <c r="O93" s="32">
        <f>IF($S93=0,0,IF($X93=1,IF(OR(AND(OR(MONTH(O$5)=Tasks!$X93,MONTH(O$5)=Tasks!$Y93),O$5&gt;=DATE(YEAR($T93),MONTH($T93),1))),1,0),IF($U93&gt;0,IF(AND(10&gt;=$W93,MOD(10-$W93,$U93)=0),1,0),IF(EOMONTH(O$5,0)&lt;$T93,0,MAX(0,INT((EOMONTH(O$5,0)-$T93)/$V93)-IF(O$5&gt;$T93,-INT(-(O$5-$T93)/$V93),0)+1)))))</f>
        <v/>
      </c>
      <c r="P93" s="32">
        <f>IF($S93=0,0,IF($X93=1,IF(OR(AND(OR(MONTH(P$5)=Tasks!$X93,MONTH(P$5)=Tasks!$Y93),P$5&gt;=DATE(YEAR($T93),MONTH($T93),1))),1,0),IF($U93&gt;0,IF(AND(11&gt;=$W93,MOD(11-$W93,$U93)=0),1,0),IF(EOMONTH(P$5,0)&lt;$T93,0,MAX(0,INT((EOMONTH(P$5,0)-$T93)/$V93)-IF(P$5&gt;$T93,-INT(-(P$5-$T93)/$V93),0)+1)))))</f>
        <v/>
      </c>
      <c r="Q93" s="32">
        <f>SUM(E93:P93)</f>
        <v/>
      </c>
      <c r="R93" s="26">
        <f>Q93*D93</f>
        <v/>
      </c>
      <c r="S93" s="22">
        <f>IF(AND(Tasks!$A93&lt;&gt;"",Tasks!Z93=1,Tasks!L93&lt;&gt;"No"),1,0)</f>
        <v/>
      </c>
      <c r="T93" s="7">
        <f>IF(S93=0,"",IF(X93=1,Tasks!S93,MAX(Tasks!S93,AsOf)))</f>
        <v/>
      </c>
      <c r="U93" s="22">
        <f>IF(OR(S93=0,X93=1),0,IF(Tasks!F93="Months",Tasks!E93,IF(Tasks!F93="Years",12*Tasks!E93,0)))</f>
        <v/>
      </c>
      <c r="V93" s="22">
        <f>IF(OR(S93=0,X93=1),0,IF(Tasks!F93="Days",Tasks!E93,IF(Tasks!F93="Weeks",7*Tasks!E93,0)))</f>
        <v/>
      </c>
      <c r="W93" s="22">
        <f>IF(S93=0,"",(YEAR(T93)-YEAR(PlanStart))*12+MONTH(T93)-MONTH(PlanStart))</f>
        <v/>
      </c>
      <c r="X93" s="22">
        <f>IF(Tasks!D93="Seasonal",1,0)</f>
        <v/>
      </c>
    </row>
    <row r="94">
      <c r="A94" s="11">
        <f>IF(Tasks!$A94="","",Tasks!$A94)</f>
        <v/>
      </c>
      <c r="B94" s="11">
        <f>IF(Tasks!$A94="","",Tasks!B94&amp;"")</f>
        <v/>
      </c>
      <c r="C94" s="31">
        <f>IF(Tasks!$A94="","",IF(S94=0,Tasks!U94,Tasks!S94))</f>
        <v/>
      </c>
      <c r="D94" s="26">
        <f>IF(Tasks!$A94="",0,N(Tasks!R94))</f>
        <v/>
      </c>
      <c r="E94" s="32">
        <f>IF($S94=0,0,IF($X94=1,IF(OR(AND(OR(MONTH(E$5)=Tasks!$X94,MONTH(E$5)=Tasks!$Y94),E$5&gt;=DATE(YEAR($T94),MONTH($T94),1)),AND(0=0,T94&lt;PlanStart)),1,0),IF($U94&gt;0,IF(AND(0&gt;=$W94,MOD(0-$W94,$U94)=0),1,0),IF(EOMONTH(E$5,0)&lt;$T94,0,MAX(0,INT((EOMONTH(E$5,0)-$T94)/$V94)-IF(E$5&gt;$T94,-INT(-(E$5-$T94)/$V94),0)+1)))))</f>
        <v/>
      </c>
      <c r="F94" s="32">
        <f>IF($S94=0,0,IF($X94=1,IF(OR(AND(OR(MONTH(F$5)=Tasks!$X94,MONTH(F$5)=Tasks!$Y94),F$5&gt;=DATE(YEAR($T94),MONTH($T94),1))),1,0),IF($U94&gt;0,IF(AND(1&gt;=$W94,MOD(1-$W94,$U94)=0),1,0),IF(EOMONTH(F$5,0)&lt;$T94,0,MAX(0,INT((EOMONTH(F$5,0)-$T94)/$V94)-IF(F$5&gt;$T94,-INT(-(F$5-$T94)/$V94),0)+1)))))</f>
        <v/>
      </c>
      <c r="G94" s="32">
        <f>IF($S94=0,0,IF($X94=1,IF(OR(AND(OR(MONTH(G$5)=Tasks!$X94,MONTH(G$5)=Tasks!$Y94),G$5&gt;=DATE(YEAR($T94),MONTH($T94),1))),1,0),IF($U94&gt;0,IF(AND(2&gt;=$W94,MOD(2-$W94,$U94)=0),1,0),IF(EOMONTH(G$5,0)&lt;$T94,0,MAX(0,INT((EOMONTH(G$5,0)-$T94)/$V94)-IF(G$5&gt;$T94,-INT(-(G$5-$T94)/$V94),0)+1)))))</f>
        <v/>
      </c>
      <c r="H94" s="32">
        <f>IF($S94=0,0,IF($X94=1,IF(OR(AND(OR(MONTH(H$5)=Tasks!$X94,MONTH(H$5)=Tasks!$Y94),H$5&gt;=DATE(YEAR($T94),MONTH($T94),1))),1,0),IF($U94&gt;0,IF(AND(3&gt;=$W94,MOD(3-$W94,$U94)=0),1,0),IF(EOMONTH(H$5,0)&lt;$T94,0,MAX(0,INT((EOMONTH(H$5,0)-$T94)/$V94)-IF(H$5&gt;$T94,-INT(-(H$5-$T94)/$V94),0)+1)))))</f>
        <v/>
      </c>
      <c r="I94" s="32">
        <f>IF($S94=0,0,IF($X94=1,IF(OR(AND(OR(MONTH(I$5)=Tasks!$X94,MONTH(I$5)=Tasks!$Y94),I$5&gt;=DATE(YEAR($T94),MONTH($T94),1))),1,0),IF($U94&gt;0,IF(AND(4&gt;=$W94,MOD(4-$W94,$U94)=0),1,0),IF(EOMONTH(I$5,0)&lt;$T94,0,MAX(0,INT((EOMONTH(I$5,0)-$T94)/$V94)-IF(I$5&gt;$T94,-INT(-(I$5-$T94)/$V94),0)+1)))))</f>
        <v/>
      </c>
      <c r="J94" s="32">
        <f>IF($S94=0,0,IF($X94=1,IF(OR(AND(OR(MONTH(J$5)=Tasks!$X94,MONTH(J$5)=Tasks!$Y94),J$5&gt;=DATE(YEAR($T94),MONTH($T94),1))),1,0),IF($U94&gt;0,IF(AND(5&gt;=$W94,MOD(5-$W94,$U94)=0),1,0),IF(EOMONTH(J$5,0)&lt;$T94,0,MAX(0,INT((EOMONTH(J$5,0)-$T94)/$V94)-IF(J$5&gt;$T94,-INT(-(J$5-$T94)/$V94),0)+1)))))</f>
        <v/>
      </c>
      <c r="K94" s="32">
        <f>IF($S94=0,0,IF($X94=1,IF(OR(AND(OR(MONTH(K$5)=Tasks!$X94,MONTH(K$5)=Tasks!$Y94),K$5&gt;=DATE(YEAR($T94),MONTH($T94),1))),1,0),IF($U94&gt;0,IF(AND(6&gt;=$W94,MOD(6-$W94,$U94)=0),1,0),IF(EOMONTH(K$5,0)&lt;$T94,0,MAX(0,INT((EOMONTH(K$5,0)-$T94)/$V94)-IF(K$5&gt;$T94,-INT(-(K$5-$T94)/$V94),0)+1)))))</f>
        <v/>
      </c>
      <c r="L94" s="32">
        <f>IF($S94=0,0,IF($X94=1,IF(OR(AND(OR(MONTH(L$5)=Tasks!$X94,MONTH(L$5)=Tasks!$Y94),L$5&gt;=DATE(YEAR($T94),MONTH($T94),1))),1,0),IF($U94&gt;0,IF(AND(7&gt;=$W94,MOD(7-$W94,$U94)=0),1,0),IF(EOMONTH(L$5,0)&lt;$T94,0,MAX(0,INT((EOMONTH(L$5,0)-$T94)/$V94)-IF(L$5&gt;$T94,-INT(-(L$5-$T94)/$V94),0)+1)))))</f>
        <v/>
      </c>
      <c r="M94" s="32">
        <f>IF($S94=0,0,IF($X94=1,IF(OR(AND(OR(MONTH(M$5)=Tasks!$X94,MONTH(M$5)=Tasks!$Y94),M$5&gt;=DATE(YEAR($T94),MONTH($T94),1))),1,0),IF($U94&gt;0,IF(AND(8&gt;=$W94,MOD(8-$W94,$U94)=0),1,0),IF(EOMONTH(M$5,0)&lt;$T94,0,MAX(0,INT((EOMONTH(M$5,0)-$T94)/$V94)-IF(M$5&gt;$T94,-INT(-(M$5-$T94)/$V94),0)+1)))))</f>
        <v/>
      </c>
      <c r="N94" s="32">
        <f>IF($S94=0,0,IF($X94=1,IF(OR(AND(OR(MONTH(N$5)=Tasks!$X94,MONTH(N$5)=Tasks!$Y94),N$5&gt;=DATE(YEAR($T94),MONTH($T94),1))),1,0),IF($U94&gt;0,IF(AND(9&gt;=$W94,MOD(9-$W94,$U94)=0),1,0),IF(EOMONTH(N$5,0)&lt;$T94,0,MAX(0,INT((EOMONTH(N$5,0)-$T94)/$V94)-IF(N$5&gt;$T94,-INT(-(N$5-$T94)/$V94),0)+1)))))</f>
        <v/>
      </c>
      <c r="O94" s="32">
        <f>IF($S94=0,0,IF($X94=1,IF(OR(AND(OR(MONTH(O$5)=Tasks!$X94,MONTH(O$5)=Tasks!$Y94),O$5&gt;=DATE(YEAR($T94),MONTH($T94),1))),1,0),IF($U94&gt;0,IF(AND(10&gt;=$W94,MOD(10-$W94,$U94)=0),1,0),IF(EOMONTH(O$5,0)&lt;$T94,0,MAX(0,INT((EOMONTH(O$5,0)-$T94)/$V94)-IF(O$5&gt;$T94,-INT(-(O$5-$T94)/$V94),0)+1)))))</f>
        <v/>
      </c>
      <c r="P94" s="32">
        <f>IF($S94=0,0,IF($X94=1,IF(OR(AND(OR(MONTH(P$5)=Tasks!$X94,MONTH(P$5)=Tasks!$Y94),P$5&gt;=DATE(YEAR($T94),MONTH($T94),1))),1,0),IF($U94&gt;0,IF(AND(11&gt;=$W94,MOD(11-$W94,$U94)=0),1,0),IF(EOMONTH(P$5,0)&lt;$T94,0,MAX(0,INT((EOMONTH(P$5,0)-$T94)/$V94)-IF(P$5&gt;$T94,-INT(-(P$5-$T94)/$V94),0)+1)))))</f>
        <v/>
      </c>
      <c r="Q94" s="32">
        <f>SUM(E94:P94)</f>
        <v/>
      </c>
      <c r="R94" s="26">
        <f>Q94*D94</f>
        <v/>
      </c>
      <c r="S94" s="22">
        <f>IF(AND(Tasks!$A94&lt;&gt;"",Tasks!Z94=1,Tasks!L94&lt;&gt;"No"),1,0)</f>
        <v/>
      </c>
      <c r="T94" s="7">
        <f>IF(S94=0,"",IF(X94=1,Tasks!S94,MAX(Tasks!S94,AsOf)))</f>
        <v/>
      </c>
      <c r="U94" s="22">
        <f>IF(OR(S94=0,X94=1),0,IF(Tasks!F94="Months",Tasks!E94,IF(Tasks!F94="Years",12*Tasks!E94,0)))</f>
        <v/>
      </c>
      <c r="V94" s="22">
        <f>IF(OR(S94=0,X94=1),0,IF(Tasks!F94="Days",Tasks!E94,IF(Tasks!F94="Weeks",7*Tasks!E94,0)))</f>
        <v/>
      </c>
      <c r="W94" s="22">
        <f>IF(S94=0,"",(YEAR(T94)-YEAR(PlanStart))*12+MONTH(T94)-MONTH(PlanStart))</f>
        <v/>
      </c>
      <c r="X94" s="22">
        <f>IF(Tasks!D94="Seasonal",1,0)</f>
        <v/>
      </c>
    </row>
    <row r="95">
      <c r="A95" s="11">
        <f>IF(Tasks!$A95="","",Tasks!$A95)</f>
        <v/>
      </c>
      <c r="B95" s="11">
        <f>IF(Tasks!$A95="","",Tasks!B95&amp;"")</f>
        <v/>
      </c>
      <c r="C95" s="31">
        <f>IF(Tasks!$A95="","",IF(S95=0,Tasks!U95,Tasks!S95))</f>
        <v/>
      </c>
      <c r="D95" s="26">
        <f>IF(Tasks!$A95="",0,N(Tasks!R95))</f>
        <v/>
      </c>
      <c r="E95" s="32">
        <f>IF($S95=0,0,IF($X95=1,IF(OR(AND(OR(MONTH(E$5)=Tasks!$X95,MONTH(E$5)=Tasks!$Y95),E$5&gt;=DATE(YEAR($T95),MONTH($T95),1)),AND(0=0,T95&lt;PlanStart)),1,0),IF($U95&gt;0,IF(AND(0&gt;=$W95,MOD(0-$W95,$U95)=0),1,0),IF(EOMONTH(E$5,0)&lt;$T95,0,MAX(0,INT((EOMONTH(E$5,0)-$T95)/$V95)-IF(E$5&gt;$T95,-INT(-(E$5-$T95)/$V95),0)+1)))))</f>
        <v/>
      </c>
      <c r="F95" s="32">
        <f>IF($S95=0,0,IF($X95=1,IF(OR(AND(OR(MONTH(F$5)=Tasks!$X95,MONTH(F$5)=Tasks!$Y95),F$5&gt;=DATE(YEAR($T95),MONTH($T95),1))),1,0),IF($U95&gt;0,IF(AND(1&gt;=$W95,MOD(1-$W95,$U95)=0),1,0),IF(EOMONTH(F$5,0)&lt;$T95,0,MAX(0,INT((EOMONTH(F$5,0)-$T95)/$V95)-IF(F$5&gt;$T95,-INT(-(F$5-$T95)/$V95),0)+1)))))</f>
        <v/>
      </c>
      <c r="G95" s="32">
        <f>IF($S95=0,0,IF($X95=1,IF(OR(AND(OR(MONTH(G$5)=Tasks!$X95,MONTH(G$5)=Tasks!$Y95),G$5&gt;=DATE(YEAR($T95),MONTH($T95),1))),1,0),IF($U95&gt;0,IF(AND(2&gt;=$W95,MOD(2-$W95,$U95)=0),1,0),IF(EOMONTH(G$5,0)&lt;$T95,0,MAX(0,INT((EOMONTH(G$5,0)-$T95)/$V95)-IF(G$5&gt;$T95,-INT(-(G$5-$T95)/$V95),0)+1)))))</f>
        <v/>
      </c>
      <c r="H95" s="32">
        <f>IF($S95=0,0,IF($X95=1,IF(OR(AND(OR(MONTH(H$5)=Tasks!$X95,MONTH(H$5)=Tasks!$Y95),H$5&gt;=DATE(YEAR($T95),MONTH($T95),1))),1,0),IF($U95&gt;0,IF(AND(3&gt;=$W95,MOD(3-$W95,$U95)=0),1,0),IF(EOMONTH(H$5,0)&lt;$T95,0,MAX(0,INT((EOMONTH(H$5,0)-$T95)/$V95)-IF(H$5&gt;$T95,-INT(-(H$5-$T95)/$V95),0)+1)))))</f>
        <v/>
      </c>
      <c r="I95" s="32">
        <f>IF($S95=0,0,IF($X95=1,IF(OR(AND(OR(MONTH(I$5)=Tasks!$X95,MONTH(I$5)=Tasks!$Y95),I$5&gt;=DATE(YEAR($T95),MONTH($T95),1))),1,0),IF($U95&gt;0,IF(AND(4&gt;=$W95,MOD(4-$W95,$U95)=0),1,0),IF(EOMONTH(I$5,0)&lt;$T95,0,MAX(0,INT((EOMONTH(I$5,0)-$T95)/$V95)-IF(I$5&gt;$T95,-INT(-(I$5-$T95)/$V95),0)+1)))))</f>
        <v/>
      </c>
      <c r="J95" s="32">
        <f>IF($S95=0,0,IF($X95=1,IF(OR(AND(OR(MONTH(J$5)=Tasks!$X95,MONTH(J$5)=Tasks!$Y95),J$5&gt;=DATE(YEAR($T95),MONTH($T95),1))),1,0),IF($U95&gt;0,IF(AND(5&gt;=$W95,MOD(5-$W95,$U95)=0),1,0),IF(EOMONTH(J$5,0)&lt;$T95,0,MAX(0,INT((EOMONTH(J$5,0)-$T95)/$V95)-IF(J$5&gt;$T95,-INT(-(J$5-$T95)/$V95),0)+1)))))</f>
        <v/>
      </c>
      <c r="K95" s="32">
        <f>IF($S95=0,0,IF($X95=1,IF(OR(AND(OR(MONTH(K$5)=Tasks!$X95,MONTH(K$5)=Tasks!$Y95),K$5&gt;=DATE(YEAR($T95),MONTH($T95),1))),1,0),IF($U95&gt;0,IF(AND(6&gt;=$W95,MOD(6-$W95,$U95)=0),1,0),IF(EOMONTH(K$5,0)&lt;$T95,0,MAX(0,INT((EOMONTH(K$5,0)-$T95)/$V95)-IF(K$5&gt;$T95,-INT(-(K$5-$T95)/$V95),0)+1)))))</f>
        <v/>
      </c>
      <c r="L95" s="32">
        <f>IF($S95=0,0,IF($X95=1,IF(OR(AND(OR(MONTH(L$5)=Tasks!$X95,MONTH(L$5)=Tasks!$Y95),L$5&gt;=DATE(YEAR($T95),MONTH($T95),1))),1,0),IF($U95&gt;0,IF(AND(7&gt;=$W95,MOD(7-$W95,$U95)=0),1,0),IF(EOMONTH(L$5,0)&lt;$T95,0,MAX(0,INT((EOMONTH(L$5,0)-$T95)/$V95)-IF(L$5&gt;$T95,-INT(-(L$5-$T95)/$V95),0)+1)))))</f>
        <v/>
      </c>
      <c r="M95" s="32">
        <f>IF($S95=0,0,IF($X95=1,IF(OR(AND(OR(MONTH(M$5)=Tasks!$X95,MONTH(M$5)=Tasks!$Y95),M$5&gt;=DATE(YEAR($T95),MONTH($T95),1))),1,0),IF($U95&gt;0,IF(AND(8&gt;=$W95,MOD(8-$W95,$U95)=0),1,0),IF(EOMONTH(M$5,0)&lt;$T95,0,MAX(0,INT((EOMONTH(M$5,0)-$T95)/$V95)-IF(M$5&gt;$T95,-INT(-(M$5-$T95)/$V95),0)+1)))))</f>
        <v/>
      </c>
      <c r="N95" s="32">
        <f>IF($S95=0,0,IF($X95=1,IF(OR(AND(OR(MONTH(N$5)=Tasks!$X95,MONTH(N$5)=Tasks!$Y95),N$5&gt;=DATE(YEAR($T95),MONTH($T95),1))),1,0),IF($U95&gt;0,IF(AND(9&gt;=$W95,MOD(9-$W95,$U95)=0),1,0),IF(EOMONTH(N$5,0)&lt;$T95,0,MAX(0,INT((EOMONTH(N$5,0)-$T95)/$V95)-IF(N$5&gt;$T95,-INT(-(N$5-$T95)/$V95),0)+1)))))</f>
        <v/>
      </c>
      <c r="O95" s="32">
        <f>IF($S95=0,0,IF($X95=1,IF(OR(AND(OR(MONTH(O$5)=Tasks!$X95,MONTH(O$5)=Tasks!$Y95),O$5&gt;=DATE(YEAR($T95),MONTH($T95),1))),1,0),IF($U95&gt;0,IF(AND(10&gt;=$W95,MOD(10-$W95,$U95)=0),1,0),IF(EOMONTH(O$5,0)&lt;$T95,0,MAX(0,INT((EOMONTH(O$5,0)-$T95)/$V95)-IF(O$5&gt;$T95,-INT(-(O$5-$T95)/$V95),0)+1)))))</f>
        <v/>
      </c>
      <c r="P95" s="32">
        <f>IF($S95=0,0,IF($X95=1,IF(OR(AND(OR(MONTH(P$5)=Tasks!$X95,MONTH(P$5)=Tasks!$Y95),P$5&gt;=DATE(YEAR($T95),MONTH($T95),1))),1,0),IF($U95&gt;0,IF(AND(11&gt;=$W95,MOD(11-$W95,$U95)=0),1,0),IF(EOMONTH(P$5,0)&lt;$T95,0,MAX(0,INT((EOMONTH(P$5,0)-$T95)/$V95)-IF(P$5&gt;$T95,-INT(-(P$5-$T95)/$V95),0)+1)))))</f>
        <v/>
      </c>
      <c r="Q95" s="32">
        <f>SUM(E95:P95)</f>
        <v/>
      </c>
      <c r="R95" s="26">
        <f>Q95*D95</f>
        <v/>
      </c>
      <c r="S95" s="22">
        <f>IF(AND(Tasks!$A95&lt;&gt;"",Tasks!Z95=1,Tasks!L95&lt;&gt;"No"),1,0)</f>
        <v/>
      </c>
      <c r="T95" s="7">
        <f>IF(S95=0,"",IF(X95=1,Tasks!S95,MAX(Tasks!S95,AsOf)))</f>
        <v/>
      </c>
      <c r="U95" s="22">
        <f>IF(OR(S95=0,X95=1),0,IF(Tasks!F95="Months",Tasks!E95,IF(Tasks!F95="Years",12*Tasks!E95,0)))</f>
        <v/>
      </c>
      <c r="V95" s="22">
        <f>IF(OR(S95=0,X95=1),0,IF(Tasks!F95="Days",Tasks!E95,IF(Tasks!F95="Weeks",7*Tasks!E95,0)))</f>
        <v/>
      </c>
      <c r="W95" s="22">
        <f>IF(S95=0,"",(YEAR(T95)-YEAR(PlanStart))*12+MONTH(T95)-MONTH(PlanStart))</f>
        <v/>
      </c>
      <c r="X95" s="22">
        <f>IF(Tasks!D95="Seasonal",1,0)</f>
        <v/>
      </c>
    </row>
    <row r="96">
      <c r="A96" s="11">
        <f>IF(Tasks!$A96="","",Tasks!$A96)</f>
        <v/>
      </c>
      <c r="B96" s="11">
        <f>IF(Tasks!$A96="","",Tasks!B96&amp;"")</f>
        <v/>
      </c>
      <c r="C96" s="31">
        <f>IF(Tasks!$A96="","",IF(S96=0,Tasks!U96,Tasks!S96))</f>
        <v/>
      </c>
      <c r="D96" s="26">
        <f>IF(Tasks!$A96="",0,N(Tasks!R96))</f>
        <v/>
      </c>
      <c r="E96" s="32">
        <f>IF($S96=0,0,IF($X96=1,IF(OR(AND(OR(MONTH(E$5)=Tasks!$X96,MONTH(E$5)=Tasks!$Y96),E$5&gt;=DATE(YEAR($T96),MONTH($T96),1)),AND(0=0,T96&lt;PlanStart)),1,0),IF($U96&gt;0,IF(AND(0&gt;=$W96,MOD(0-$W96,$U96)=0),1,0),IF(EOMONTH(E$5,0)&lt;$T96,0,MAX(0,INT((EOMONTH(E$5,0)-$T96)/$V96)-IF(E$5&gt;$T96,-INT(-(E$5-$T96)/$V96),0)+1)))))</f>
        <v/>
      </c>
      <c r="F96" s="32">
        <f>IF($S96=0,0,IF($X96=1,IF(OR(AND(OR(MONTH(F$5)=Tasks!$X96,MONTH(F$5)=Tasks!$Y96),F$5&gt;=DATE(YEAR($T96),MONTH($T96),1))),1,0),IF($U96&gt;0,IF(AND(1&gt;=$W96,MOD(1-$W96,$U96)=0),1,0),IF(EOMONTH(F$5,0)&lt;$T96,0,MAX(0,INT((EOMONTH(F$5,0)-$T96)/$V96)-IF(F$5&gt;$T96,-INT(-(F$5-$T96)/$V96),0)+1)))))</f>
        <v/>
      </c>
      <c r="G96" s="32">
        <f>IF($S96=0,0,IF($X96=1,IF(OR(AND(OR(MONTH(G$5)=Tasks!$X96,MONTH(G$5)=Tasks!$Y96),G$5&gt;=DATE(YEAR($T96),MONTH($T96),1))),1,0),IF($U96&gt;0,IF(AND(2&gt;=$W96,MOD(2-$W96,$U96)=0),1,0),IF(EOMONTH(G$5,0)&lt;$T96,0,MAX(0,INT((EOMONTH(G$5,0)-$T96)/$V96)-IF(G$5&gt;$T96,-INT(-(G$5-$T96)/$V96),0)+1)))))</f>
        <v/>
      </c>
      <c r="H96" s="32">
        <f>IF($S96=0,0,IF($X96=1,IF(OR(AND(OR(MONTH(H$5)=Tasks!$X96,MONTH(H$5)=Tasks!$Y96),H$5&gt;=DATE(YEAR($T96),MONTH($T96),1))),1,0),IF($U96&gt;0,IF(AND(3&gt;=$W96,MOD(3-$W96,$U96)=0),1,0),IF(EOMONTH(H$5,0)&lt;$T96,0,MAX(0,INT((EOMONTH(H$5,0)-$T96)/$V96)-IF(H$5&gt;$T96,-INT(-(H$5-$T96)/$V96),0)+1)))))</f>
        <v/>
      </c>
      <c r="I96" s="32">
        <f>IF($S96=0,0,IF($X96=1,IF(OR(AND(OR(MONTH(I$5)=Tasks!$X96,MONTH(I$5)=Tasks!$Y96),I$5&gt;=DATE(YEAR($T96),MONTH($T96),1))),1,0),IF($U96&gt;0,IF(AND(4&gt;=$W96,MOD(4-$W96,$U96)=0),1,0),IF(EOMONTH(I$5,0)&lt;$T96,0,MAX(0,INT((EOMONTH(I$5,0)-$T96)/$V96)-IF(I$5&gt;$T96,-INT(-(I$5-$T96)/$V96),0)+1)))))</f>
        <v/>
      </c>
      <c r="J96" s="32">
        <f>IF($S96=0,0,IF($X96=1,IF(OR(AND(OR(MONTH(J$5)=Tasks!$X96,MONTH(J$5)=Tasks!$Y96),J$5&gt;=DATE(YEAR($T96),MONTH($T96),1))),1,0),IF($U96&gt;0,IF(AND(5&gt;=$W96,MOD(5-$W96,$U96)=0),1,0),IF(EOMONTH(J$5,0)&lt;$T96,0,MAX(0,INT((EOMONTH(J$5,0)-$T96)/$V96)-IF(J$5&gt;$T96,-INT(-(J$5-$T96)/$V96),0)+1)))))</f>
        <v/>
      </c>
      <c r="K96" s="32">
        <f>IF($S96=0,0,IF($X96=1,IF(OR(AND(OR(MONTH(K$5)=Tasks!$X96,MONTH(K$5)=Tasks!$Y96),K$5&gt;=DATE(YEAR($T96),MONTH($T96),1))),1,0),IF($U96&gt;0,IF(AND(6&gt;=$W96,MOD(6-$W96,$U96)=0),1,0),IF(EOMONTH(K$5,0)&lt;$T96,0,MAX(0,INT((EOMONTH(K$5,0)-$T96)/$V96)-IF(K$5&gt;$T96,-INT(-(K$5-$T96)/$V96),0)+1)))))</f>
        <v/>
      </c>
      <c r="L96" s="32">
        <f>IF($S96=0,0,IF($X96=1,IF(OR(AND(OR(MONTH(L$5)=Tasks!$X96,MONTH(L$5)=Tasks!$Y96),L$5&gt;=DATE(YEAR($T96),MONTH($T96),1))),1,0),IF($U96&gt;0,IF(AND(7&gt;=$W96,MOD(7-$W96,$U96)=0),1,0),IF(EOMONTH(L$5,0)&lt;$T96,0,MAX(0,INT((EOMONTH(L$5,0)-$T96)/$V96)-IF(L$5&gt;$T96,-INT(-(L$5-$T96)/$V96),0)+1)))))</f>
        <v/>
      </c>
      <c r="M96" s="32">
        <f>IF($S96=0,0,IF($X96=1,IF(OR(AND(OR(MONTH(M$5)=Tasks!$X96,MONTH(M$5)=Tasks!$Y96),M$5&gt;=DATE(YEAR($T96),MONTH($T96),1))),1,0),IF($U96&gt;0,IF(AND(8&gt;=$W96,MOD(8-$W96,$U96)=0),1,0),IF(EOMONTH(M$5,0)&lt;$T96,0,MAX(0,INT((EOMONTH(M$5,0)-$T96)/$V96)-IF(M$5&gt;$T96,-INT(-(M$5-$T96)/$V96),0)+1)))))</f>
        <v/>
      </c>
      <c r="N96" s="32">
        <f>IF($S96=0,0,IF($X96=1,IF(OR(AND(OR(MONTH(N$5)=Tasks!$X96,MONTH(N$5)=Tasks!$Y96),N$5&gt;=DATE(YEAR($T96),MONTH($T96),1))),1,0),IF($U96&gt;0,IF(AND(9&gt;=$W96,MOD(9-$W96,$U96)=0),1,0),IF(EOMONTH(N$5,0)&lt;$T96,0,MAX(0,INT((EOMONTH(N$5,0)-$T96)/$V96)-IF(N$5&gt;$T96,-INT(-(N$5-$T96)/$V96),0)+1)))))</f>
        <v/>
      </c>
      <c r="O96" s="32">
        <f>IF($S96=0,0,IF($X96=1,IF(OR(AND(OR(MONTH(O$5)=Tasks!$X96,MONTH(O$5)=Tasks!$Y96),O$5&gt;=DATE(YEAR($T96),MONTH($T96),1))),1,0),IF($U96&gt;0,IF(AND(10&gt;=$W96,MOD(10-$W96,$U96)=0),1,0),IF(EOMONTH(O$5,0)&lt;$T96,0,MAX(0,INT((EOMONTH(O$5,0)-$T96)/$V96)-IF(O$5&gt;$T96,-INT(-(O$5-$T96)/$V96),0)+1)))))</f>
        <v/>
      </c>
      <c r="P96" s="32">
        <f>IF($S96=0,0,IF($X96=1,IF(OR(AND(OR(MONTH(P$5)=Tasks!$X96,MONTH(P$5)=Tasks!$Y96),P$5&gt;=DATE(YEAR($T96),MONTH($T96),1))),1,0),IF($U96&gt;0,IF(AND(11&gt;=$W96,MOD(11-$W96,$U96)=0),1,0),IF(EOMONTH(P$5,0)&lt;$T96,0,MAX(0,INT((EOMONTH(P$5,0)-$T96)/$V96)-IF(P$5&gt;$T96,-INT(-(P$5-$T96)/$V96),0)+1)))))</f>
        <v/>
      </c>
      <c r="Q96" s="32">
        <f>SUM(E96:P96)</f>
        <v/>
      </c>
      <c r="R96" s="26">
        <f>Q96*D96</f>
        <v/>
      </c>
      <c r="S96" s="22">
        <f>IF(AND(Tasks!$A96&lt;&gt;"",Tasks!Z96=1,Tasks!L96&lt;&gt;"No"),1,0)</f>
        <v/>
      </c>
      <c r="T96" s="7">
        <f>IF(S96=0,"",IF(X96=1,Tasks!S96,MAX(Tasks!S96,AsOf)))</f>
        <v/>
      </c>
      <c r="U96" s="22">
        <f>IF(OR(S96=0,X96=1),0,IF(Tasks!F96="Months",Tasks!E96,IF(Tasks!F96="Years",12*Tasks!E96,0)))</f>
        <v/>
      </c>
      <c r="V96" s="22">
        <f>IF(OR(S96=0,X96=1),0,IF(Tasks!F96="Days",Tasks!E96,IF(Tasks!F96="Weeks",7*Tasks!E96,0)))</f>
        <v/>
      </c>
      <c r="W96" s="22">
        <f>IF(S96=0,"",(YEAR(T96)-YEAR(PlanStart))*12+MONTH(T96)-MONTH(PlanStart))</f>
        <v/>
      </c>
      <c r="X96" s="22">
        <f>IF(Tasks!D96="Seasonal",1,0)</f>
        <v/>
      </c>
    </row>
    <row r="97">
      <c r="A97" s="11">
        <f>IF(Tasks!$A97="","",Tasks!$A97)</f>
        <v/>
      </c>
      <c r="B97" s="11">
        <f>IF(Tasks!$A97="","",Tasks!B97&amp;"")</f>
        <v/>
      </c>
      <c r="C97" s="31">
        <f>IF(Tasks!$A97="","",IF(S97=0,Tasks!U97,Tasks!S97))</f>
        <v/>
      </c>
      <c r="D97" s="26">
        <f>IF(Tasks!$A97="",0,N(Tasks!R97))</f>
        <v/>
      </c>
      <c r="E97" s="32">
        <f>IF($S97=0,0,IF($X97=1,IF(OR(AND(OR(MONTH(E$5)=Tasks!$X97,MONTH(E$5)=Tasks!$Y97),E$5&gt;=DATE(YEAR($T97),MONTH($T97),1)),AND(0=0,T97&lt;PlanStart)),1,0),IF($U97&gt;0,IF(AND(0&gt;=$W97,MOD(0-$W97,$U97)=0),1,0),IF(EOMONTH(E$5,0)&lt;$T97,0,MAX(0,INT((EOMONTH(E$5,0)-$T97)/$V97)-IF(E$5&gt;$T97,-INT(-(E$5-$T97)/$V97),0)+1)))))</f>
        <v/>
      </c>
      <c r="F97" s="32">
        <f>IF($S97=0,0,IF($X97=1,IF(OR(AND(OR(MONTH(F$5)=Tasks!$X97,MONTH(F$5)=Tasks!$Y97),F$5&gt;=DATE(YEAR($T97),MONTH($T97),1))),1,0),IF($U97&gt;0,IF(AND(1&gt;=$W97,MOD(1-$W97,$U97)=0),1,0),IF(EOMONTH(F$5,0)&lt;$T97,0,MAX(0,INT((EOMONTH(F$5,0)-$T97)/$V97)-IF(F$5&gt;$T97,-INT(-(F$5-$T97)/$V97),0)+1)))))</f>
        <v/>
      </c>
      <c r="G97" s="32">
        <f>IF($S97=0,0,IF($X97=1,IF(OR(AND(OR(MONTH(G$5)=Tasks!$X97,MONTH(G$5)=Tasks!$Y97),G$5&gt;=DATE(YEAR($T97),MONTH($T97),1))),1,0),IF($U97&gt;0,IF(AND(2&gt;=$W97,MOD(2-$W97,$U97)=0),1,0),IF(EOMONTH(G$5,0)&lt;$T97,0,MAX(0,INT((EOMONTH(G$5,0)-$T97)/$V97)-IF(G$5&gt;$T97,-INT(-(G$5-$T97)/$V97),0)+1)))))</f>
        <v/>
      </c>
      <c r="H97" s="32">
        <f>IF($S97=0,0,IF($X97=1,IF(OR(AND(OR(MONTH(H$5)=Tasks!$X97,MONTH(H$5)=Tasks!$Y97),H$5&gt;=DATE(YEAR($T97),MONTH($T97),1))),1,0),IF($U97&gt;0,IF(AND(3&gt;=$W97,MOD(3-$W97,$U97)=0),1,0),IF(EOMONTH(H$5,0)&lt;$T97,0,MAX(0,INT((EOMONTH(H$5,0)-$T97)/$V97)-IF(H$5&gt;$T97,-INT(-(H$5-$T97)/$V97),0)+1)))))</f>
        <v/>
      </c>
      <c r="I97" s="32">
        <f>IF($S97=0,0,IF($X97=1,IF(OR(AND(OR(MONTH(I$5)=Tasks!$X97,MONTH(I$5)=Tasks!$Y97),I$5&gt;=DATE(YEAR($T97),MONTH($T97),1))),1,0),IF($U97&gt;0,IF(AND(4&gt;=$W97,MOD(4-$W97,$U97)=0),1,0),IF(EOMONTH(I$5,0)&lt;$T97,0,MAX(0,INT((EOMONTH(I$5,0)-$T97)/$V97)-IF(I$5&gt;$T97,-INT(-(I$5-$T97)/$V97),0)+1)))))</f>
        <v/>
      </c>
      <c r="J97" s="32">
        <f>IF($S97=0,0,IF($X97=1,IF(OR(AND(OR(MONTH(J$5)=Tasks!$X97,MONTH(J$5)=Tasks!$Y97),J$5&gt;=DATE(YEAR($T97),MONTH($T97),1))),1,0),IF($U97&gt;0,IF(AND(5&gt;=$W97,MOD(5-$W97,$U97)=0),1,0),IF(EOMONTH(J$5,0)&lt;$T97,0,MAX(0,INT((EOMONTH(J$5,0)-$T97)/$V97)-IF(J$5&gt;$T97,-INT(-(J$5-$T97)/$V97),0)+1)))))</f>
        <v/>
      </c>
      <c r="K97" s="32">
        <f>IF($S97=0,0,IF($X97=1,IF(OR(AND(OR(MONTH(K$5)=Tasks!$X97,MONTH(K$5)=Tasks!$Y97),K$5&gt;=DATE(YEAR($T97),MONTH($T97),1))),1,0),IF($U97&gt;0,IF(AND(6&gt;=$W97,MOD(6-$W97,$U97)=0),1,0),IF(EOMONTH(K$5,0)&lt;$T97,0,MAX(0,INT((EOMONTH(K$5,0)-$T97)/$V97)-IF(K$5&gt;$T97,-INT(-(K$5-$T97)/$V97),0)+1)))))</f>
        <v/>
      </c>
      <c r="L97" s="32">
        <f>IF($S97=0,0,IF($X97=1,IF(OR(AND(OR(MONTH(L$5)=Tasks!$X97,MONTH(L$5)=Tasks!$Y97),L$5&gt;=DATE(YEAR($T97),MONTH($T97),1))),1,0),IF($U97&gt;0,IF(AND(7&gt;=$W97,MOD(7-$W97,$U97)=0),1,0),IF(EOMONTH(L$5,0)&lt;$T97,0,MAX(0,INT((EOMONTH(L$5,0)-$T97)/$V97)-IF(L$5&gt;$T97,-INT(-(L$5-$T97)/$V97),0)+1)))))</f>
        <v/>
      </c>
      <c r="M97" s="32">
        <f>IF($S97=0,0,IF($X97=1,IF(OR(AND(OR(MONTH(M$5)=Tasks!$X97,MONTH(M$5)=Tasks!$Y97),M$5&gt;=DATE(YEAR($T97),MONTH($T97),1))),1,0),IF($U97&gt;0,IF(AND(8&gt;=$W97,MOD(8-$W97,$U97)=0),1,0),IF(EOMONTH(M$5,0)&lt;$T97,0,MAX(0,INT((EOMONTH(M$5,0)-$T97)/$V97)-IF(M$5&gt;$T97,-INT(-(M$5-$T97)/$V97),0)+1)))))</f>
        <v/>
      </c>
      <c r="N97" s="32">
        <f>IF($S97=0,0,IF($X97=1,IF(OR(AND(OR(MONTH(N$5)=Tasks!$X97,MONTH(N$5)=Tasks!$Y97),N$5&gt;=DATE(YEAR($T97),MONTH($T97),1))),1,0),IF($U97&gt;0,IF(AND(9&gt;=$W97,MOD(9-$W97,$U97)=0),1,0),IF(EOMONTH(N$5,0)&lt;$T97,0,MAX(0,INT((EOMONTH(N$5,0)-$T97)/$V97)-IF(N$5&gt;$T97,-INT(-(N$5-$T97)/$V97),0)+1)))))</f>
        <v/>
      </c>
      <c r="O97" s="32">
        <f>IF($S97=0,0,IF($X97=1,IF(OR(AND(OR(MONTH(O$5)=Tasks!$X97,MONTH(O$5)=Tasks!$Y97),O$5&gt;=DATE(YEAR($T97),MONTH($T97),1))),1,0),IF($U97&gt;0,IF(AND(10&gt;=$W97,MOD(10-$W97,$U97)=0),1,0),IF(EOMONTH(O$5,0)&lt;$T97,0,MAX(0,INT((EOMONTH(O$5,0)-$T97)/$V97)-IF(O$5&gt;$T97,-INT(-(O$5-$T97)/$V97),0)+1)))))</f>
        <v/>
      </c>
      <c r="P97" s="32">
        <f>IF($S97=0,0,IF($X97=1,IF(OR(AND(OR(MONTH(P$5)=Tasks!$X97,MONTH(P$5)=Tasks!$Y97),P$5&gt;=DATE(YEAR($T97),MONTH($T97),1))),1,0),IF($U97&gt;0,IF(AND(11&gt;=$W97,MOD(11-$W97,$U97)=0),1,0),IF(EOMONTH(P$5,0)&lt;$T97,0,MAX(0,INT((EOMONTH(P$5,0)-$T97)/$V97)-IF(P$5&gt;$T97,-INT(-(P$5-$T97)/$V97),0)+1)))))</f>
        <v/>
      </c>
      <c r="Q97" s="32">
        <f>SUM(E97:P97)</f>
        <v/>
      </c>
      <c r="R97" s="26">
        <f>Q97*D97</f>
        <v/>
      </c>
      <c r="S97" s="22">
        <f>IF(AND(Tasks!$A97&lt;&gt;"",Tasks!Z97=1,Tasks!L97&lt;&gt;"No"),1,0)</f>
        <v/>
      </c>
      <c r="T97" s="7">
        <f>IF(S97=0,"",IF(X97=1,Tasks!S97,MAX(Tasks!S97,AsOf)))</f>
        <v/>
      </c>
      <c r="U97" s="22">
        <f>IF(OR(S97=0,X97=1),0,IF(Tasks!F97="Months",Tasks!E97,IF(Tasks!F97="Years",12*Tasks!E97,0)))</f>
        <v/>
      </c>
      <c r="V97" s="22">
        <f>IF(OR(S97=0,X97=1),0,IF(Tasks!F97="Days",Tasks!E97,IF(Tasks!F97="Weeks",7*Tasks!E97,0)))</f>
        <v/>
      </c>
      <c r="W97" s="22">
        <f>IF(S97=0,"",(YEAR(T97)-YEAR(PlanStart))*12+MONTH(T97)-MONTH(PlanStart))</f>
        <v/>
      </c>
      <c r="X97" s="22">
        <f>IF(Tasks!D97="Seasonal",1,0)</f>
        <v/>
      </c>
    </row>
    <row r="98">
      <c r="A98" s="11">
        <f>IF(Tasks!$A98="","",Tasks!$A98)</f>
        <v/>
      </c>
      <c r="B98" s="11">
        <f>IF(Tasks!$A98="","",Tasks!B98&amp;"")</f>
        <v/>
      </c>
      <c r="C98" s="31">
        <f>IF(Tasks!$A98="","",IF(S98=0,Tasks!U98,Tasks!S98))</f>
        <v/>
      </c>
      <c r="D98" s="26">
        <f>IF(Tasks!$A98="",0,N(Tasks!R98))</f>
        <v/>
      </c>
      <c r="E98" s="32">
        <f>IF($S98=0,0,IF($X98=1,IF(OR(AND(OR(MONTH(E$5)=Tasks!$X98,MONTH(E$5)=Tasks!$Y98),E$5&gt;=DATE(YEAR($T98),MONTH($T98),1)),AND(0=0,T98&lt;PlanStart)),1,0),IF($U98&gt;0,IF(AND(0&gt;=$W98,MOD(0-$W98,$U98)=0),1,0),IF(EOMONTH(E$5,0)&lt;$T98,0,MAX(0,INT((EOMONTH(E$5,0)-$T98)/$V98)-IF(E$5&gt;$T98,-INT(-(E$5-$T98)/$V98),0)+1)))))</f>
        <v/>
      </c>
      <c r="F98" s="32">
        <f>IF($S98=0,0,IF($X98=1,IF(OR(AND(OR(MONTH(F$5)=Tasks!$X98,MONTH(F$5)=Tasks!$Y98),F$5&gt;=DATE(YEAR($T98),MONTH($T98),1))),1,0),IF($U98&gt;0,IF(AND(1&gt;=$W98,MOD(1-$W98,$U98)=0),1,0),IF(EOMONTH(F$5,0)&lt;$T98,0,MAX(0,INT((EOMONTH(F$5,0)-$T98)/$V98)-IF(F$5&gt;$T98,-INT(-(F$5-$T98)/$V98),0)+1)))))</f>
        <v/>
      </c>
      <c r="G98" s="32">
        <f>IF($S98=0,0,IF($X98=1,IF(OR(AND(OR(MONTH(G$5)=Tasks!$X98,MONTH(G$5)=Tasks!$Y98),G$5&gt;=DATE(YEAR($T98),MONTH($T98),1))),1,0),IF($U98&gt;0,IF(AND(2&gt;=$W98,MOD(2-$W98,$U98)=0),1,0),IF(EOMONTH(G$5,0)&lt;$T98,0,MAX(0,INT((EOMONTH(G$5,0)-$T98)/$V98)-IF(G$5&gt;$T98,-INT(-(G$5-$T98)/$V98),0)+1)))))</f>
        <v/>
      </c>
      <c r="H98" s="32">
        <f>IF($S98=0,0,IF($X98=1,IF(OR(AND(OR(MONTH(H$5)=Tasks!$X98,MONTH(H$5)=Tasks!$Y98),H$5&gt;=DATE(YEAR($T98),MONTH($T98),1))),1,0),IF($U98&gt;0,IF(AND(3&gt;=$W98,MOD(3-$W98,$U98)=0),1,0),IF(EOMONTH(H$5,0)&lt;$T98,0,MAX(0,INT((EOMONTH(H$5,0)-$T98)/$V98)-IF(H$5&gt;$T98,-INT(-(H$5-$T98)/$V98),0)+1)))))</f>
        <v/>
      </c>
      <c r="I98" s="32">
        <f>IF($S98=0,0,IF($X98=1,IF(OR(AND(OR(MONTH(I$5)=Tasks!$X98,MONTH(I$5)=Tasks!$Y98),I$5&gt;=DATE(YEAR($T98),MONTH($T98),1))),1,0),IF($U98&gt;0,IF(AND(4&gt;=$W98,MOD(4-$W98,$U98)=0),1,0),IF(EOMONTH(I$5,0)&lt;$T98,0,MAX(0,INT((EOMONTH(I$5,0)-$T98)/$V98)-IF(I$5&gt;$T98,-INT(-(I$5-$T98)/$V98),0)+1)))))</f>
        <v/>
      </c>
      <c r="J98" s="32">
        <f>IF($S98=0,0,IF($X98=1,IF(OR(AND(OR(MONTH(J$5)=Tasks!$X98,MONTH(J$5)=Tasks!$Y98),J$5&gt;=DATE(YEAR($T98),MONTH($T98),1))),1,0),IF($U98&gt;0,IF(AND(5&gt;=$W98,MOD(5-$W98,$U98)=0),1,0),IF(EOMONTH(J$5,0)&lt;$T98,0,MAX(0,INT((EOMONTH(J$5,0)-$T98)/$V98)-IF(J$5&gt;$T98,-INT(-(J$5-$T98)/$V98),0)+1)))))</f>
        <v/>
      </c>
      <c r="K98" s="32">
        <f>IF($S98=0,0,IF($X98=1,IF(OR(AND(OR(MONTH(K$5)=Tasks!$X98,MONTH(K$5)=Tasks!$Y98),K$5&gt;=DATE(YEAR($T98),MONTH($T98),1))),1,0),IF($U98&gt;0,IF(AND(6&gt;=$W98,MOD(6-$W98,$U98)=0),1,0),IF(EOMONTH(K$5,0)&lt;$T98,0,MAX(0,INT((EOMONTH(K$5,0)-$T98)/$V98)-IF(K$5&gt;$T98,-INT(-(K$5-$T98)/$V98),0)+1)))))</f>
        <v/>
      </c>
      <c r="L98" s="32">
        <f>IF($S98=0,0,IF($X98=1,IF(OR(AND(OR(MONTH(L$5)=Tasks!$X98,MONTH(L$5)=Tasks!$Y98),L$5&gt;=DATE(YEAR($T98),MONTH($T98),1))),1,0),IF($U98&gt;0,IF(AND(7&gt;=$W98,MOD(7-$W98,$U98)=0),1,0),IF(EOMONTH(L$5,0)&lt;$T98,0,MAX(0,INT((EOMONTH(L$5,0)-$T98)/$V98)-IF(L$5&gt;$T98,-INT(-(L$5-$T98)/$V98),0)+1)))))</f>
        <v/>
      </c>
      <c r="M98" s="32">
        <f>IF($S98=0,0,IF($X98=1,IF(OR(AND(OR(MONTH(M$5)=Tasks!$X98,MONTH(M$5)=Tasks!$Y98),M$5&gt;=DATE(YEAR($T98),MONTH($T98),1))),1,0),IF($U98&gt;0,IF(AND(8&gt;=$W98,MOD(8-$W98,$U98)=0),1,0),IF(EOMONTH(M$5,0)&lt;$T98,0,MAX(0,INT((EOMONTH(M$5,0)-$T98)/$V98)-IF(M$5&gt;$T98,-INT(-(M$5-$T98)/$V98),0)+1)))))</f>
        <v/>
      </c>
      <c r="N98" s="32">
        <f>IF($S98=0,0,IF($X98=1,IF(OR(AND(OR(MONTH(N$5)=Tasks!$X98,MONTH(N$5)=Tasks!$Y98),N$5&gt;=DATE(YEAR($T98),MONTH($T98),1))),1,0),IF($U98&gt;0,IF(AND(9&gt;=$W98,MOD(9-$W98,$U98)=0),1,0),IF(EOMONTH(N$5,0)&lt;$T98,0,MAX(0,INT((EOMONTH(N$5,0)-$T98)/$V98)-IF(N$5&gt;$T98,-INT(-(N$5-$T98)/$V98),0)+1)))))</f>
        <v/>
      </c>
      <c r="O98" s="32">
        <f>IF($S98=0,0,IF($X98=1,IF(OR(AND(OR(MONTH(O$5)=Tasks!$X98,MONTH(O$5)=Tasks!$Y98),O$5&gt;=DATE(YEAR($T98),MONTH($T98),1))),1,0),IF($U98&gt;0,IF(AND(10&gt;=$W98,MOD(10-$W98,$U98)=0),1,0),IF(EOMONTH(O$5,0)&lt;$T98,0,MAX(0,INT((EOMONTH(O$5,0)-$T98)/$V98)-IF(O$5&gt;$T98,-INT(-(O$5-$T98)/$V98),0)+1)))))</f>
        <v/>
      </c>
      <c r="P98" s="32">
        <f>IF($S98=0,0,IF($X98=1,IF(OR(AND(OR(MONTH(P$5)=Tasks!$X98,MONTH(P$5)=Tasks!$Y98),P$5&gt;=DATE(YEAR($T98),MONTH($T98),1))),1,0),IF($U98&gt;0,IF(AND(11&gt;=$W98,MOD(11-$W98,$U98)=0),1,0),IF(EOMONTH(P$5,0)&lt;$T98,0,MAX(0,INT((EOMONTH(P$5,0)-$T98)/$V98)-IF(P$5&gt;$T98,-INT(-(P$5-$T98)/$V98),0)+1)))))</f>
        <v/>
      </c>
      <c r="Q98" s="32">
        <f>SUM(E98:P98)</f>
        <v/>
      </c>
      <c r="R98" s="26">
        <f>Q98*D98</f>
        <v/>
      </c>
      <c r="S98" s="22">
        <f>IF(AND(Tasks!$A98&lt;&gt;"",Tasks!Z98=1,Tasks!L98&lt;&gt;"No"),1,0)</f>
        <v/>
      </c>
      <c r="T98" s="7">
        <f>IF(S98=0,"",IF(X98=1,Tasks!S98,MAX(Tasks!S98,AsOf)))</f>
        <v/>
      </c>
      <c r="U98" s="22">
        <f>IF(OR(S98=0,X98=1),0,IF(Tasks!F98="Months",Tasks!E98,IF(Tasks!F98="Years",12*Tasks!E98,0)))</f>
        <v/>
      </c>
      <c r="V98" s="22">
        <f>IF(OR(S98=0,X98=1),0,IF(Tasks!F98="Days",Tasks!E98,IF(Tasks!F98="Weeks",7*Tasks!E98,0)))</f>
        <v/>
      </c>
      <c r="W98" s="22">
        <f>IF(S98=0,"",(YEAR(T98)-YEAR(PlanStart))*12+MONTH(T98)-MONTH(PlanStart))</f>
        <v/>
      </c>
      <c r="X98" s="22">
        <f>IF(Tasks!D98="Seasonal",1,0)</f>
        <v/>
      </c>
    </row>
    <row r="99">
      <c r="A99" s="11">
        <f>IF(Tasks!$A99="","",Tasks!$A99)</f>
        <v/>
      </c>
      <c r="B99" s="11">
        <f>IF(Tasks!$A99="","",Tasks!B99&amp;"")</f>
        <v/>
      </c>
      <c r="C99" s="31">
        <f>IF(Tasks!$A99="","",IF(S99=0,Tasks!U99,Tasks!S99))</f>
        <v/>
      </c>
      <c r="D99" s="26">
        <f>IF(Tasks!$A99="",0,N(Tasks!R99))</f>
        <v/>
      </c>
      <c r="E99" s="32">
        <f>IF($S99=0,0,IF($X99=1,IF(OR(AND(OR(MONTH(E$5)=Tasks!$X99,MONTH(E$5)=Tasks!$Y99),E$5&gt;=DATE(YEAR($T99),MONTH($T99),1)),AND(0=0,T99&lt;PlanStart)),1,0),IF($U99&gt;0,IF(AND(0&gt;=$W99,MOD(0-$W99,$U99)=0),1,0),IF(EOMONTH(E$5,0)&lt;$T99,0,MAX(0,INT((EOMONTH(E$5,0)-$T99)/$V99)-IF(E$5&gt;$T99,-INT(-(E$5-$T99)/$V99),0)+1)))))</f>
        <v/>
      </c>
      <c r="F99" s="32">
        <f>IF($S99=0,0,IF($X99=1,IF(OR(AND(OR(MONTH(F$5)=Tasks!$X99,MONTH(F$5)=Tasks!$Y99),F$5&gt;=DATE(YEAR($T99),MONTH($T99),1))),1,0),IF($U99&gt;0,IF(AND(1&gt;=$W99,MOD(1-$W99,$U99)=0),1,0),IF(EOMONTH(F$5,0)&lt;$T99,0,MAX(0,INT((EOMONTH(F$5,0)-$T99)/$V99)-IF(F$5&gt;$T99,-INT(-(F$5-$T99)/$V99),0)+1)))))</f>
        <v/>
      </c>
      <c r="G99" s="32">
        <f>IF($S99=0,0,IF($X99=1,IF(OR(AND(OR(MONTH(G$5)=Tasks!$X99,MONTH(G$5)=Tasks!$Y99),G$5&gt;=DATE(YEAR($T99),MONTH($T99),1))),1,0),IF($U99&gt;0,IF(AND(2&gt;=$W99,MOD(2-$W99,$U99)=0),1,0),IF(EOMONTH(G$5,0)&lt;$T99,0,MAX(0,INT((EOMONTH(G$5,0)-$T99)/$V99)-IF(G$5&gt;$T99,-INT(-(G$5-$T99)/$V99),0)+1)))))</f>
        <v/>
      </c>
      <c r="H99" s="32">
        <f>IF($S99=0,0,IF($X99=1,IF(OR(AND(OR(MONTH(H$5)=Tasks!$X99,MONTH(H$5)=Tasks!$Y99),H$5&gt;=DATE(YEAR($T99),MONTH($T99),1))),1,0),IF($U99&gt;0,IF(AND(3&gt;=$W99,MOD(3-$W99,$U99)=0),1,0),IF(EOMONTH(H$5,0)&lt;$T99,0,MAX(0,INT((EOMONTH(H$5,0)-$T99)/$V99)-IF(H$5&gt;$T99,-INT(-(H$5-$T99)/$V99),0)+1)))))</f>
        <v/>
      </c>
      <c r="I99" s="32">
        <f>IF($S99=0,0,IF($X99=1,IF(OR(AND(OR(MONTH(I$5)=Tasks!$X99,MONTH(I$5)=Tasks!$Y99),I$5&gt;=DATE(YEAR($T99),MONTH($T99),1))),1,0),IF($U99&gt;0,IF(AND(4&gt;=$W99,MOD(4-$W99,$U99)=0),1,0),IF(EOMONTH(I$5,0)&lt;$T99,0,MAX(0,INT((EOMONTH(I$5,0)-$T99)/$V99)-IF(I$5&gt;$T99,-INT(-(I$5-$T99)/$V99),0)+1)))))</f>
        <v/>
      </c>
      <c r="J99" s="32">
        <f>IF($S99=0,0,IF($X99=1,IF(OR(AND(OR(MONTH(J$5)=Tasks!$X99,MONTH(J$5)=Tasks!$Y99),J$5&gt;=DATE(YEAR($T99),MONTH($T99),1))),1,0),IF($U99&gt;0,IF(AND(5&gt;=$W99,MOD(5-$W99,$U99)=0),1,0),IF(EOMONTH(J$5,0)&lt;$T99,0,MAX(0,INT((EOMONTH(J$5,0)-$T99)/$V99)-IF(J$5&gt;$T99,-INT(-(J$5-$T99)/$V99),0)+1)))))</f>
        <v/>
      </c>
      <c r="K99" s="32">
        <f>IF($S99=0,0,IF($X99=1,IF(OR(AND(OR(MONTH(K$5)=Tasks!$X99,MONTH(K$5)=Tasks!$Y99),K$5&gt;=DATE(YEAR($T99),MONTH($T99),1))),1,0),IF($U99&gt;0,IF(AND(6&gt;=$W99,MOD(6-$W99,$U99)=0),1,0),IF(EOMONTH(K$5,0)&lt;$T99,0,MAX(0,INT((EOMONTH(K$5,0)-$T99)/$V99)-IF(K$5&gt;$T99,-INT(-(K$5-$T99)/$V99),0)+1)))))</f>
        <v/>
      </c>
      <c r="L99" s="32">
        <f>IF($S99=0,0,IF($X99=1,IF(OR(AND(OR(MONTH(L$5)=Tasks!$X99,MONTH(L$5)=Tasks!$Y99),L$5&gt;=DATE(YEAR($T99),MONTH($T99),1))),1,0),IF($U99&gt;0,IF(AND(7&gt;=$W99,MOD(7-$W99,$U99)=0),1,0),IF(EOMONTH(L$5,0)&lt;$T99,0,MAX(0,INT((EOMONTH(L$5,0)-$T99)/$V99)-IF(L$5&gt;$T99,-INT(-(L$5-$T99)/$V99),0)+1)))))</f>
        <v/>
      </c>
      <c r="M99" s="32">
        <f>IF($S99=0,0,IF($X99=1,IF(OR(AND(OR(MONTH(M$5)=Tasks!$X99,MONTH(M$5)=Tasks!$Y99),M$5&gt;=DATE(YEAR($T99),MONTH($T99),1))),1,0),IF($U99&gt;0,IF(AND(8&gt;=$W99,MOD(8-$W99,$U99)=0),1,0),IF(EOMONTH(M$5,0)&lt;$T99,0,MAX(0,INT((EOMONTH(M$5,0)-$T99)/$V99)-IF(M$5&gt;$T99,-INT(-(M$5-$T99)/$V99),0)+1)))))</f>
        <v/>
      </c>
      <c r="N99" s="32">
        <f>IF($S99=0,0,IF($X99=1,IF(OR(AND(OR(MONTH(N$5)=Tasks!$X99,MONTH(N$5)=Tasks!$Y99),N$5&gt;=DATE(YEAR($T99),MONTH($T99),1))),1,0),IF($U99&gt;0,IF(AND(9&gt;=$W99,MOD(9-$W99,$U99)=0),1,0),IF(EOMONTH(N$5,0)&lt;$T99,0,MAX(0,INT((EOMONTH(N$5,0)-$T99)/$V99)-IF(N$5&gt;$T99,-INT(-(N$5-$T99)/$V99),0)+1)))))</f>
        <v/>
      </c>
      <c r="O99" s="32">
        <f>IF($S99=0,0,IF($X99=1,IF(OR(AND(OR(MONTH(O$5)=Tasks!$X99,MONTH(O$5)=Tasks!$Y99),O$5&gt;=DATE(YEAR($T99),MONTH($T99),1))),1,0),IF($U99&gt;0,IF(AND(10&gt;=$W99,MOD(10-$W99,$U99)=0),1,0),IF(EOMONTH(O$5,0)&lt;$T99,0,MAX(0,INT((EOMONTH(O$5,0)-$T99)/$V99)-IF(O$5&gt;$T99,-INT(-(O$5-$T99)/$V99),0)+1)))))</f>
        <v/>
      </c>
      <c r="P99" s="32">
        <f>IF($S99=0,0,IF($X99=1,IF(OR(AND(OR(MONTH(P$5)=Tasks!$X99,MONTH(P$5)=Tasks!$Y99),P$5&gt;=DATE(YEAR($T99),MONTH($T99),1))),1,0),IF($U99&gt;0,IF(AND(11&gt;=$W99,MOD(11-$W99,$U99)=0),1,0),IF(EOMONTH(P$5,0)&lt;$T99,0,MAX(0,INT((EOMONTH(P$5,0)-$T99)/$V99)-IF(P$5&gt;$T99,-INT(-(P$5-$T99)/$V99),0)+1)))))</f>
        <v/>
      </c>
      <c r="Q99" s="32">
        <f>SUM(E99:P99)</f>
        <v/>
      </c>
      <c r="R99" s="26">
        <f>Q99*D99</f>
        <v/>
      </c>
      <c r="S99" s="22">
        <f>IF(AND(Tasks!$A99&lt;&gt;"",Tasks!Z99=1,Tasks!L99&lt;&gt;"No"),1,0)</f>
        <v/>
      </c>
      <c r="T99" s="7">
        <f>IF(S99=0,"",IF(X99=1,Tasks!S99,MAX(Tasks!S99,AsOf)))</f>
        <v/>
      </c>
      <c r="U99" s="22">
        <f>IF(OR(S99=0,X99=1),0,IF(Tasks!F99="Months",Tasks!E99,IF(Tasks!F99="Years",12*Tasks!E99,0)))</f>
        <v/>
      </c>
      <c r="V99" s="22">
        <f>IF(OR(S99=0,X99=1),0,IF(Tasks!F99="Days",Tasks!E99,IF(Tasks!F99="Weeks",7*Tasks!E99,0)))</f>
        <v/>
      </c>
      <c r="W99" s="22">
        <f>IF(S99=0,"",(YEAR(T99)-YEAR(PlanStart))*12+MONTH(T99)-MONTH(PlanStart))</f>
        <v/>
      </c>
      <c r="X99" s="22">
        <f>IF(Tasks!D99="Seasonal",1,0)</f>
        <v/>
      </c>
    </row>
    <row r="100">
      <c r="A100" s="11">
        <f>IF(Tasks!$A100="","",Tasks!$A100)</f>
        <v/>
      </c>
      <c r="B100" s="11">
        <f>IF(Tasks!$A100="","",Tasks!B100&amp;"")</f>
        <v/>
      </c>
      <c r="C100" s="31">
        <f>IF(Tasks!$A100="","",IF(S100=0,Tasks!U100,Tasks!S100))</f>
        <v/>
      </c>
      <c r="D100" s="26">
        <f>IF(Tasks!$A100="",0,N(Tasks!R100))</f>
        <v/>
      </c>
      <c r="E100" s="32">
        <f>IF($S100=0,0,IF($X100=1,IF(OR(AND(OR(MONTH(E$5)=Tasks!$X100,MONTH(E$5)=Tasks!$Y100),E$5&gt;=DATE(YEAR($T100),MONTH($T100),1)),AND(0=0,T100&lt;PlanStart)),1,0),IF($U100&gt;0,IF(AND(0&gt;=$W100,MOD(0-$W100,$U100)=0),1,0),IF(EOMONTH(E$5,0)&lt;$T100,0,MAX(0,INT((EOMONTH(E$5,0)-$T100)/$V100)-IF(E$5&gt;$T100,-INT(-(E$5-$T100)/$V100),0)+1)))))</f>
        <v/>
      </c>
      <c r="F100" s="32">
        <f>IF($S100=0,0,IF($X100=1,IF(OR(AND(OR(MONTH(F$5)=Tasks!$X100,MONTH(F$5)=Tasks!$Y100),F$5&gt;=DATE(YEAR($T100),MONTH($T100),1))),1,0),IF($U100&gt;0,IF(AND(1&gt;=$W100,MOD(1-$W100,$U100)=0),1,0),IF(EOMONTH(F$5,0)&lt;$T100,0,MAX(0,INT((EOMONTH(F$5,0)-$T100)/$V100)-IF(F$5&gt;$T100,-INT(-(F$5-$T100)/$V100),0)+1)))))</f>
        <v/>
      </c>
      <c r="G100" s="32">
        <f>IF($S100=0,0,IF($X100=1,IF(OR(AND(OR(MONTH(G$5)=Tasks!$X100,MONTH(G$5)=Tasks!$Y100),G$5&gt;=DATE(YEAR($T100),MONTH($T100),1))),1,0),IF($U100&gt;0,IF(AND(2&gt;=$W100,MOD(2-$W100,$U100)=0),1,0),IF(EOMONTH(G$5,0)&lt;$T100,0,MAX(0,INT((EOMONTH(G$5,0)-$T100)/$V100)-IF(G$5&gt;$T100,-INT(-(G$5-$T100)/$V100),0)+1)))))</f>
        <v/>
      </c>
      <c r="H100" s="32">
        <f>IF($S100=0,0,IF($X100=1,IF(OR(AND(OR(MONTH(H$5)=Tasks!$X100,MONTH(H$5)=Tasks!$Y100),H$5&gt;=DATE(YEAR($T100),MONTH($T100),1))),1,0),IF($U100&gt;0,IF(AND(3&gt;=$W100,MOD(3-$W100,$U100)=0),1,0),IF(EOMONTH(H$5,0)&lt;$T100,0,MAX(0,INT((EOMONTH(H$5,0)-$T100)/$V100)-IF(H$5&gt;$T100,-INT(-(H$5-$T100)/$V100),0)+1)))))</f>
        <v/>
      </c>
      <c r="I100" s="32">
        <f>IF($S100=0,0,IF($X100=1,IF(OR(AND(OR(MONTH(I$5)=Tasks!$X100,MONTH(I$5)=Tasks!$Y100),I$5&gt;=DATE(YEAR($T100),MONTH($T100),1))),1,0),IF($U100&gt;0,IF(AND(4&gt;=$W100,MOD(4-$W100,$U100)=0),1,0),IF(EOMONTH(I$5,0)&lt;$T100,0,MAX(0,INT((EOMONTH(I$5,0)-$T100)/$V100)-IF(I$5&gt;$T100,-INT(-(I$5-$T100)/$V100),0)+1)))))</f>
        <v/>
      </c>
      <c r="J100" s="32">
        <f>IF($S100=0,0,IF($X100=1,IF(OR(AND(OR(MONTH(J$5)=Tasks!$X100,MONTH(J$5)=Tasks!$Y100),J$5&gt;=DATE(YEAR($T100),MONTH($T100),1))),1,0),IF($U100&gt;0,IF(AND(5&gt;=$W100,MOD(5-$W100,$U100)=0),1,0),IF(EOMONTH(J$5,0)&lt;$T100,0,MAX(0,INT((EOMONTH(J$5,0)-$T100)/$V100)-IF(J$5&gt;$T100,-INT(-(J$5-$T100)/$V100),0)+1)))))</f>
        <v/>
      </c>
      <c r="K100" s="32">
        <f>IF($S100=0,0,IF($X100=1,IF(OR(AND(OR(MONTH(K$5)=Tasks!$X100,MONTH(K$5)=Tasks!$Y100),K$5&gt;=DATE(YEAR($T100),MONTH($T100),1))),1,0),IF($U100&gt;0,IF(AND(6&gt;=$W100,MOD(6-$W100,$U100)=0),1,0),IF(EOMONTH(K$5,0)&lt;$T100,0,MAX(0,INT((EOMONTH(K$5,0)-$T100)/$V100)-IF(K$5&gt;$T100,-INT(-(K$5-$T100)/$V100),0)+1)))))</f>
        <v/>
      </c>
      <c r="L100" s="32">
        <f>IF($S100=0,0,IF($X100=1,IF(OR(AND(OR(MONTH(L$5)=Tasks!$X100,MONTH(L$5)=Tasks!$Y100),L$5&gt;=DATE(YEAR($T100),MONTH($T100),1))),1,0),IF($U100&gt;0,IF(AND(7&gt;=$W100,MOD(7-$W100,$U100)=0),1,0),IF(EOMONTH(L$5,0)&lt;$T100,0,MAX(0,INT((EOMONTH(L$5,0)-$T100)/$V100)-IF(L$5&gt;$T100,-INT(-(L$5-$T100)/$V100),0)+1)))))</f>
        <v/>
      </c>
      <c r="M100" s="32">
        <f>IF($S100=0,0,IF($X100=1,IF(OR(AND(OR(MONTH(M$5)=Tasks!$X100,MONTH(M$5)=Tasks!$Y100),M$5&gt;=DATE(YEAR($T100),MONTH($T100),1))),1,0),IF($U100&gt;0,IF(AND(8&gt;=$W100,MOD(8-$W100,$U100)=0),1,0),IF(EOMONTH(M$5,0)&lt;$T100,0,MAX(0,INT((EOMONTH(M$5,0)-$T100)/$V100)-IF(M$5&gt;$T100,-INT(-(M$5-$T100)/$V100),0)+1)))))</f>
        <v/>
      </c>
      <c r="N100" s="32">
        <f>IF($S100=0,0,IF($X100=1,IF(OR(AND(OR(MONTH(N$5)=Tasks!$X100,MONTH(N$5)=Tasks!$Y100),N$5&gt;=DATE(YEAR($T100),MONTH($T100),1))),1,0),IF($U100&gt;0,IF(AND(9&gt;=$W100,MOD(9-$W100,$U100)=0),1,0),IF(EOMONTH(N$5,0)&lt;$T100,0,MAX(0,INT((EOMONTH(N$5,0)-$T100)/$V100)-IF(N$5&gt;$T100,-INT(-(N$5-$T100)/$V100),0)+1)))))</f>
        <v/>
      </c>
      <c r="O100" s="32">
        <f>IF($S100=0,0,IF($X100=1,IF(OR(AND(OR(MONTH(O$5)=Tasks!$X100,MONTH(O$5)=Tasks!$Y100),O$5&gt;=DATE(YEAR($T100),MONTH($T100),1))),1,0),IF($U100&gt;0,IF(AND(10&gt;=$W100,MOD(10-$W100,$U100)=0),1,0),IF(EOMONTH(O$5,0)&lt;$T100,0,MAX(0,INT((EOMONTH(O$5,0)-$T100)/$V100)-IF(O$5&gt;$T100,-INT(-(O$5-$T100)/$V100),0)+1)))))</f>
        <v/>
      </c>
      <c r="P100" s="32">
        <f>IF($S100=0,0,IF($X100=1,IF(OR(AND(OR(MONTH(P$5)=Tasks!$X100,MONTH(P$5)=Tasks!$Y100),P$5&gt;=DATE(YEAR($T100),MONTH($T100),1))),1,0),IF($U100&gt;0,IF(AND(11&gt;=$W100,MOD(11-$W100,$U100)=0),1,0),IF(EOMONTH(P$5,0)&lt;$T100,0,MAX(0,INT((EOMONTH(P$5,0)-$T100)/$V100)-IF(P$5&gt;$T100,-INT(-(P$5-$T100)/$V100),0)+1)))))</f>
        <v/>
      </c>
      <c r="Q100" s="32">
        <f>SUM(E100:P100)</f>
        <v/>
      </c>
      <c r="R100" s="26">
        <f>Q100*D100</f>
        <v/>
      </c>
      <c r="S100" s="22">
        <f>IF(AND(Tasks!$A100&lt;&gt;"",Tasks!Z100=1,Tasks!L100&lt;&gt;"No"),1,0)</f>
        <v/>
      </c>
      <c r="T100" s="7">
        <f>IF(S100=0,"",IF(X100=1,Tasks!S100,MAX(Tasks!S100,AsOf)))</f>
        <v/>
      </c>
      <c r="U100" s="22">
        <f>IF(OR(S100=0,X100=1),0,IF(Tasks!F100="Months",Tasks!E100,IF(Tasks!F100="Years",12*Tasks!E100,0)))</f>
        <v/>
      </c>
      <c r="V100" s="22">
        <f>IF(OR(S100=0,X100=1),0,IF(Tasks!F100="Days",Tasks!E100,IF(Tasks!F100="Weeks",7*Tasks!E100,0)))</f>
        <v/>
      </c>
      <c r="W100" s="22">
        <f>IF(S100=0,"",(YEAR(T100)-YEAR(PlanStart))*12+MONTH(T100)-MONTH(PlanStart))</f>
        <v/>
      </c>
      <c r="X100" s="22">
        <f>IF(Tasks!D100="Seasonal",1,0)</f>
        <v/>
      </c>
    </row>
    <row r="101">
      <c r="A101" s="11">
        <f>IF(Tasks!$A101="","",Tasks!$A101)</f>
        <v/>
      </c>
      <c r="B101" s="11">
        <f>IF(Tasks!$A101="","",Tasks!B101&amp;"")</f>
        <v/>
      </c>
      <c r="C101" s="31">
        <f>IF(Tasks!$A101="","",IF(S101=0,Tasks!U101,Tasks!S101))</f>
        <v/>
      </c>
      <c r="D101" s="26">
        <f>IF(Tasks!$A101="",0,N(Tasks!R101))</f>
        <v/>
      </c>
      <c r="E101" s="32">
        <f>IF($S101=0,0,IF($X101=1,IF(OR(AND(OR(MONTH(E$5)=Tasks!$X101,MONTH(E$5)=Tasks!$Y101),E$5&gt;=DATE(YEAR($T101),MONTH($T101),1)),AND(0=0,T101&lt;PlanStart)),1,0),IF($U101&gt;0,IF(AND(0&gt;=$W101,MOD(0-$W101,$U101)=0),1,0),IF(EOMONTH(E$5,0)&lt;$T101,0,MAX(0,INT((EOMONTH(E$5,0)-$T101)/$V101)-IF(E$5&gt;$T101,-INT(-(E$5-$T101)/$V101),0)+1)))))</f>
        <v/>
      </c>
      <c r="F101" s="32">
        <f>IF($S101=0,0,IF($X101=1,IF(OR(AND(OR(MONTH(F$5)=Tasks!$X101,MONTH(F$5)=Tasks!$Y101),F$5&gt;=DATE(YEAR($T101),MONTH($T101),1))),1,0),IF($U101&gt;0,IF(AND(1&gt;=$W101,MOD(1-$W101,$U101)=0),1,0),IF(EOMONTH(F$5,0)&lt;$T101,0,MAX(0,INT((EOMONTH(F$5,0)-$T101)/$V101)-IF(F$5&gt;$T101,-INT(-(F$5-$T101)/$V101),0)+1)))))</f>
        <v/>
      </c>
      <c r="G101" s="32">
        <f>IF($S101=0,0,IF($X101=1,IF(OR(AND(OR(MONTH(G$5)=Tasks!$X101,MONTH(G$5)=Tasks!$Y101),G$5&gt;=DATE(YEAR($T101),MONTH($T101),1))),1,0),IF($U101&gt;0,IF(AND(2&gt;=$W101,MOD(2-$W101,$U101)=0),1,0),IF(EOMONTH(G$5,0)&lt;$T101,0,MAX(0,INT((EOMONTH(G$5,0)-$T101)/$V101)-IF(G$5&gt;$T101,-INT(-(G$5-$T101)/$V101),0)+1)))))</f>
        <v/>
      </c>
      <c r="H101" s="32">
        <f>IF($S101=0,0,IF($X101=1,IF(OR(AND(OR(MONTH(H$5)=Tasks!$X101,MONTH(H$5)=Tasks!$Y101),H$5&gt;=DATE(YEAR($T101),MONTH($T101),1))),1,0),IF($U101&gt;0,IF(AND(3&gt;=$W101,MOD(3-$W101,$U101)=0),1,0),IF(EOMONTH(H$5,0)&lt;$T101,0,MAX(0,INT((EOMONTH(H$5,0)-$T101)/$V101)-IF(H$5&gt;$T101,-INT(-(H$5-$T101)/$V101),0)+1)))))</f>
        <v/>
      </c>
      <c r="I101" s="32">
        <f>IF($S101=0,0,IF($X101=1,IF(OR(AND(OR(MONTH(I$5)=Tasks!$X101,MONTH(I$5)=Tasks!$Y101),I$5&gt;=DATE(YEAR($T101),MONTH($T101),1))),1,0),IF($U101&gt;0,IF(AND(4&gt;=$W101,MOD(4-$W101,$U101)=0),1,0),IF(EOMONTH(I$5,0)&lt;$T101,0,MAX(0,INT((EOMONTH(I$5,0)-$T101)/$V101)-IF(I$5&gt;$T101,-INT(-(I$5-$T101)/$V101),0)+1)))))</f>
        <v/>
      </c>
      <c r="J101" s="32">
        <f>IF($S101=0,0,IF($X101=1,IF(OR(AND(OR(MONTH(J$5)=Tasks!$X101,MONTH(J$5)=Tasks!$Y101),J$5&gt;=DATE(YEAR($T101),MONTH($T101),1))),1,0),IF($U101&gt;0,IF(AND(5&gt;=$W101,MOD(5-$W101,$U101)=0),1,0),IF(EOMONTH(J$5,0)&lt;$T101,0,MAX(0,INT((EOMONTH(J$5,0)-$T101)/$V101)-IF(J$5&gt;$T101,-INT(-(J$5-$T101)/$V101),0)+1)))))</f>
        <v/>
      </c>
      <c r="K101" s="32">
        <f>IF($S101=0,0,IF($X101=1,IF(OR(AND(OR(MONTH(K$5)=Tasks!$X101,MONTH(K$5)=Tasks!$Y101),K$5&gt;=DATE(YEAR($T101),MONTH($T101),1))),1,0),IF($U101&gt;0,IF(AND(6&gt;=$W101,MOD(6-$W101,$U101)=0),1,0),IF(EOMONTH(K$5,0)&lt;$T101,0,MAX(0,INT((EOMONTH(K$5,0)-$T101)/$V101)-IF(K$5&gt;$T101,-INT(-(K$5-$T101)/$V101),0)+1)))))</f>
        <v/>
      </c>
      <c r="L101" s="32">
        <f>IF($S101=0,0,IF($X101=1,IF(OR(AND(OR(MONTH(L$5)=Tasks!$X101,MONTH(L$5)=Tasks!$Y101),L$5&gt;=DATE(YEAR($T101),MONTH($T101),1))),1,0),IF($U101&gt;0,IF(AND(7&gt;=$W101,MOD(7-$W101,$U101)=0),1,0),IF(EOMONTH(L$5,0)&lt;$T101,0,MAX(0,INT((EOMONTH(L$5,0)-$T101)/$V101)-IF(L$5&gt;$T101,-INT(-(L$5-$T101)/$V101),0)+1)))))</f>
        <v/>
      </c>
      <c r="M101" s="32">
        <f>IF($S101=0,0,IF($X101=1,IF(OR(AND(OR(MONTH(M$5)=Tasks!$X101,MONTH(M$5)=Tasks!$Y101),M$5&gt;=DATE(YEAR($T101),MONTH($T101),1))),1,0),IF($U101&gt;0,IF(AND(8&gt;=$W101,MOD(8-$W101,$U101)=0),1,0),IF(EOMONTH(M$5,0)&lt;$T101,0,MAX(0,INT((EOMONTH(M$5,0)-$T101)/$V101)-IF(M$5&gt;$T101,-INT(-(M$5-$T101)/$V101),0)+1)))))</f>
        <v/>
      </c>
      <c r="N101" s="32">
        <f>IF($S101=0,0,IF($X101=1,IF(OR(AND(OR(MONTH(N$5)=Tasks!$X101,MONTH(N$5)=Tasks!$Y101),N$5&gt;=DATE(YEAR($T101),MONTH($T101),1))),1,0),IF($U101&gt;0,IF(AND(9&gt;=$W101,MOD(9-$W101,$U101)=0),1,0),IF(EOMONTH(N$5,0)&lt;$T101,0,MAX(0,INT((EOMONTH(N$5,0)-$T101)/$V101)-IF(N$5&gt;$T101,-INT(-(N$5-$T101)/$V101),0)+1)))))</f>
        <v/>
      </c>
      <c r="O101" s="32">
        <f>IF($S101=0,0,IF($X101=1,IF(OR(AND(OR(MONTH(O$5)=Tasks!$X101,MONTH(O$5)=Tasks!$Y101),O$5&gt;=DATE(YEAR($T101),MONTH($T101),1))),1,0),IF($U101&gt;0,IF(AND(10&gt;=$W101,MOD(10-$W101,$U101)=0),1,0),IF(EOMONTH(O$5,0)&lt;$T101,0,MAX(0,INT((EOMONTH(O$5,0)-$T101)/$V101)-IF(O$5&gt;$T101,-INT(-(O$5-$T101)/$V101),0)+1)))))</f>
        <v/>
      </c>
      <c r="P101" s="32">
        <f>IF($S101=0,0,IF($X101=1,IF(OR(AND(OR(MONTH(P$5)=Tasks!$X101,MONTH(P$5)=Tasks!$Y101),P$5&gt;=DATE(YEAR($T101),MONTH($T101),1))),1,0),IF($U101&gt;0,IF(AND(11&gt;=$W101,MOD(11-$W101,$U101)=0),1,0),IF(EOMONTH(P$5,0)&lt;$T101,0,MAX(0,INT((EOMONTH(P$5,0)-$T101)/$V101)-IF(P$5&gt;$T101,-INT(-(P$5-$T101)/$V101),0)+1)))))</f>
        <v/>
      </c>
      <c r="Q101" s="32">
        <f>SUM(E101:P101)</f>
        <v/>
      </c>
      <c r="R101" s="26">
        <f>Q101*D101</f>
        <v/>
      </c>
      <c r="S101" s="22">
        <f>IF(AND(Tasks!$A101&lt;&gt;"",Tasks!Z101=1,Tasks!L101&lt;&gt;"No"),1,0)</f>
        <v/>
      </c>
      <c r="T101" s="7">
        <f>IF(S101=0,"",IF(X101=1,Tasks!S101,MAX(Tasks!S101,AsOf)))</f>
        <v/>
      </c>
      <c r="U101" s="22">
        <f>IF(OR(S101=0,X101=1),0,IF(Tasks!F101="Months",Tasks!E101,IF(Tasks!F101="Years",12*Tasks!E101,0)))</f>
        <v/>
      </c>
      <c r="V101" s="22">
        <f>IF(OR(S101=0,X101=1),0,IF(Tasks!F101="Days",Tasks!E101,IF(Tasks!F101="Weeks",7*Tasks!E101,0)))</f>
        <v/>
      </c>
      <c r="W101" s="22">
        <f>IF(S101=0,"",(YEAR(T101)-YEAR(PlanStart))*12+MONTH(T101)-MONTH(PlanStart))</f>
        <v/>
      </c>
      <c r="X101" s="22">
        <f>IF(Tasks!D101="Seasonal",1,0)</f>
        <v/>
      </c>
    </row>
    <row r="102">
      <c r="A102" s="11">
        <f>IF(Tasks!$A102="","",Tasks!$A102)</f>
        <v/>
      </c>
      <c r="B102" s="11">
        <f>IF(Tasks!$A102="","",Tasks!B102&amp;"")</f>
        <v/>
      </c>
      <c r="C102" s="31">
        <f>IF(Tasks!$A102="","",IF(S102=0,Tasks!U102,Tasks!S102))</f>
        <v/>
      </c>
      <c r="D102" s="26">
        <f>IF(Tasks!$A102="",0,N(Tasks!R102))</f>
        <v/>
      </c>
      <c r="E102" s="32">
        <f>IF($S102=0,0,IF($X102=1,IF(OR(AND(OR(MONTH(E$5)=Tasks!$X102,MONTH(E$5)=Tasks!$Y102),E$5&gt;=DATE(YEAR($T102),MONTH($T102),1)),AND(0=0,T102&lt;PlanStart)),1,0),IF($U102&gt;0,IF(AND(0&gt;=$W102,MOD(0-$W102,$U102)=0),1,0),IF(EOMONTH(E$5,0)&lt;$T102,0,MAX(0,INT((EOMONTH(E$5,0)-$T102)/$V102)-IF(E$5&gt;$T102,-INT(-(E$5-$T102)/$V102),0)+1)))))</f>
        <v/>
      </c>
      <c r="F102" s="32">
        <f>IF($S102=0,0,IF($X102=1,IF(OR(AND(OR(MONTH(F$5)=Tasks!$X102,MONTH(F$5)=Tasks!$Y102),F$5&gt;=DATE(YEAR($T102),MONTH($T102),1))),1,0),IF($U102&gt;0,IF(AND(1&gt;=$W102,MOD(1-$W102,$U102)=0),1,0),IF(EOMONTH(F$5,0)&lt;$T102,0,MAX(0,INT((EOMONTH(F$5,0)-$T102)/$V102)-IF(F$5&gt;$T102,-INT(-(F$5-$T102)/$V102),0)+1)))))</f>
        <v/>
      </c>
      <c r="G102" s="32">
        <f>IF($S102=0,0,IF($X102=1,IF(OR(AND(OR(MONTH(G$5)=Tasks!$X102,MONTH(G$5)=Tasks!$Y102),G$5&gt;=DATE(YEAR($T102),MONTH($T102),1))),1,0),IF($U102&gt;0,IF(AND(2&gt;=$W102,MOD(2-$W102,$U102)=0),1,0),IF(EOMONTH(G$5,0)&lt;$T102,0,MAX(0,INT((EOMONTH(G$5,0)-$T102)/$V102)-IF(G$5&gt;$T102,-INT(-(G$5-$T102)/$V102),0)+1)))))</f>
        <v/>
      </c>
      <c r="H102" s="32">
        <f>IF($S102=0,0,IF($X102=1,IF(OR(AND(OR(MONTH(H$5)=Tasks!$X102,MONTH(H$5)=Tasks!$Y102),H$5&gt;=DATE(YEAR($T102),MONTH($T102),1))),1,0),IF($U102&gt;0,IF(AND(3&gt;=$W102,MOD(3-$W102,$U102)=0),1,0),IF(EOMONTH(H$5,0)&lt;$T102,0,MAX(0,INT((EOMONTH(H$5,0)-$T102)/$V102)-IF(H$5&gt;$T102,-INT(-(H$5-$T102)/$V102),0)+1)))))</f>
        <v/>
      </c>
      <c r="I102" s="32">
        <f>IF($S102=0,0,IF($X102=1,IF(OR(AND(OR(MONTH(I$5)=Tasks!$X102,MONTH(I$5)=Tasks!$Y102),I$5&gt;=DATE(YEAR($T102),MONTH($T102),1))),1,0),IF($U102&gt;0,IF(AND(4&gt;=$W102,MOD(4-$W102,$U102)=0),1,0),IF(EOMONTH(I$5,0)&lt;$T102,0,MAX(0,INT((EOMONTH(I$5,0)-$T102)/$V102)-IF(I$5&gt;$T102,-INT(-(I$5-$T102)/$V102),0)+1)))))</f>
        <v/>
      </c>
      <c r="J102" s="32">
        <f>IF($S102=0,0,IF($X102=1,IF(OR(AND(OR(MONTH(J$5)=Tasks!$X102,MONTH(J$5)=Tasks!$Y102),J$5&gt;=DATE(YEAR($T102),MONTH($T102),1))),1,0),IF($U102&gt;0,IF(AND(5&gt;=$W102,MOD(5-$W102,$U102)=0),1,0),IF(EOMONTH(J$5,0)&lt;$T102,0,MAX(0,INT((EOMONTH(J$5,0)-$T102)/$V102)-IF(J$5&gt;$T102,-INT(-(J$5-$T102)/$V102),0)+1)))))</f>
        <v/>
      </c>
      <c r="K102" s="32">
        <f>IF($S102=0,0,IF($X102=1,IF(OR(AND(OR(MONTH(K$5)=Tasks!$X102,MONTH(K$5)=Tasks!$Y102),K$5&gt;=DATE(YEAR($T102),MONTH($T102),1))),1,0),IF($U102&gt;0,IF(AND(6&gt;=$W102,MOD(6-$W102,$U102)=0),1,0),IF(EOMONTH(K$5,0)&lt;$T102,0,MAX(0,INT((EOMONTH(K$5,0)-$T102)/$V102)-IF(K$5&gt;$T102,-INT(-(K$5-$T102)/$V102),0)+1)))))</f>
        <v/>
      </c>
      <c r="L102" s="32">
        <f>IF($S102=0,0,IF($X102=1,IF(OR(AND(OR(MONTH(L$5)=Tasks!$X102,MONTH(L$5)=Tasks!$Y102),L$5&gt;=DATE(YEAR($T102),MONTH($T102),1))),1,0),IF($U102&gt;0,IF(AND(7&gt;=$W102,MOD(7-$W102,$U102)=0),1,0),IF(EOMONTH(L$5,0)&lt;$T102,0,MAX(0,INT((EOMONTH(L$5,0)-$T102)/$V102)-IF(L$5&gt;$T102,-INT(-(L$5-$T102)/$V102),0)+1)))))</f>
        <v/>
      </c>
      <c r="M102" s="32">
        <f>IF($S102=0,0,IF($X102=1,IF(OR(AND(OR(MONTH(M$5)=Tasks!$X102,MONTH(M$5)=Tasks!$Y102),M$5&gt;=DATE(YEAR($T102),MONTH($T102),1))),1,0),IF($U102&gt;0,IF(AND(8&gt;=$W102,MOD(8-$W102,$U102)=0),1,0),IF(EOMONTH(M$5,0)&lt;$T102,0,MAX(0,INT((EOMONTH(M$5,0)-$T102)/$V102)-IF(M$5&gt;$T102,-INT(-(M$5-$T102)/$V102),0)+1)))))</f>
        <v/>
      </c>
      <c r="N102" s="32">
        <f>IF($S102=0,0,IF($X102=1,IF(OR(AND(OR(MONTH(N$5)=Tasks!$X102,MONTH(N$5)=Tasks!$Y102),N$5&gt;=DATE(YEAR($T102),MONTH($T102),1))),1,0),IF($U102&gt;0,IF(AND(9&gt;=$W102,MOD(9-$W102,$U102)=0),1,0),IF(EOMONTH(N$5,0)&lt;$T102,0,MAX(0,INT((EOMONTH(N$5,0)-$T102)/$V102)-IF(N$5&gt;$T102,-INT(-(N$5-$T102)/$V102),0)+1)))))</f>
        <v/>
      </c>
      <c r="O102" s="32">
        <f>IF($S102=0,0,IF($X102=1,IF(OR(AND(OR(MONTH(O$5)=Tasks!$X102,MONTH(O$5)=Tasks!$Y102),O$5&gt;=DATE(YEAR($T102),MONTH($T102),1))),1,0),IF($U102&gt;0,IF(AND(10&gt;=$W102,MOD(10-$W102,$U102)=0),1,0),IF(EOMONTH(O$5,0)&lt;$T102,0,MAX(0,INT((EOMONTH(O$5,0)-$T102)/$V102)-IF(O$5&gt;$T102,-INT(-(O$5-$T102)/$V102),0)+1)))))</f>
        <v/>
      </c>
      <c r="P102" s="32">
        <f>IF($S102=0,0,IF($X102=1,IF(OR(AND(OR(MONTH(P$5)=Tasks!$X102,MONTH(P$5)=Tasks!$Y102),P$5&gt;=DATE(YEAR($T102),MONTH($T102),1))),1,0),IF($U102&gt;0,IF(AND(11&gt;=$W102,MOD(11-$W102,$U102)=0),1,0),IF(EOMONTH(P$5,0)&lt;$T102,0,MAX(0,INT((EOMONTH(P$5,0)-$T102)/$V102)-IF(P$5&gt;$T102,-INT(-(P$5-$T102)/$V102),0)+1)))))</f>
        <v/>
      </c>
      <c r="Q102" s="32">
        <f>SUM(E102:P102)</f>
        <v/>
      </c>
      <c r="R102" s="26">
        <f>Q102*D102</f>
        <v/>
      </c>
      <c r="S102" s="22">
        <f>IF(AND(Tasks!$A102&lt;&gt;"",Tasks!Z102=1,Tasks!L102&lt;&gt;"No"),1,0)</f>
        <v/>
      </c>
      <c r="T102" s="7">
        <f>IF(S102=0,"",IF(X102=1,Tasks!S102,MAX(Tasks!S102,AsOf)))</f>
        <v/>
      </c>
      <c r="U102" s="22">
        <f>IF(OR(S102=0,X102=1),0,IF(Tasks!F102="Months",Tasks!E102,IF(Tasks!F102="Years",12*Tasks!E102,0)))</f>
        <v/>
      </c>
      <c r="V102" s="22">
        <f>IF(OR(S102=0,X102=1),0,IF(Tasks!F102="Days",Tasks!E102,IF(Tasks!F102="Weeks",7*Tasks!E102,0)))</f>
        <v/>
      </c>
      <c r="W102" s="22">
        <f>IF(S102=0,"",(YEAR(T102)-YEAR(PlanStart))*12+MONTH(T102)-MONTH(PlanStart))</f>
        <v/>
      </c>
      <c r="X102" s="22">
        <f>IF(Tasks!D102="Seasonal",1,0)</f>
        <v/>
      </c>
    </row>
    <row r="103">
      <c r="A103" s="11">
        <f>IF(Tasks!$A103="","",Tasks!$A103)</f>
        <v/>
      </c>
      <c r="B103" s="11">
        <f>IF(Tasks!$A103="","",Tasks!B103&amp;"")</f>
        <v/>
      </c>
      <c r="C103" s="31">
        <f>IF(Tasks!$A103="","",IF(S103=0,Tasks!U103,Tasks!S103))</f>
        <v/>
      </c>
      <c r="D103" s="26">
        <f>IF(Tasks!$A103="",0,N(Tasks!R103))</f>
        <v/>
      </c>
      <c r="E103" s="32">
        <f>IF($S103=0,0,IF($X103=1,IF(OR(AND(OR(MONTH(E$5)=Tasks!$X103,MONTH(E$5)=Tasks!$Y103),E$5&gt;=DATE(YEAR($T103),MONTH($T103),1)),AND(0=0,T103&lt;PlanStart)),1,0),IF($U103&gt;0,IF(AND(0&gt;=$W103,MOD(0-$W103,$U103)=0),1,0),IF(EOMONTH(E$5,0)&lt;$T103,0,MAX(0,INT((EOMONTH(E$5,0)-$T103)/$V103)-IF(E$5&gt;$T103,-INT(-(E$5-$T103)/$V103),0)+1)))))</f>
        <v/>
      </c>
      <c r="F103" s="32">
        <f>IF($S103=0,0,IF($X103=1,IF(OR(AND(OR(MONTH(F$5)=Tasks!$X103,MONTH(F$5)=Tasks!$Y103),F$5&gt;=DATE(YEAR($T103),MONTH($T103),1))),1,0),IF($U103&gt;0,IF(AND(1&gt;=$W103,MOD(1-$W103,$U103)=0),1,0),IF(EOMONTH(F$5,0)&lt;$T103,0,MAX(0,INT((EOMONTH(F$5,0)-$T103)/$V103)-IF(F$5&gt;$T103,-INT(-(F$5-$T103)/$V103),0)+1)))))</f>
        <v/>
      </c>
      <c r="G103" s="32">
        <f>IF($S103=0,0,IF($X103=1,IF(OR(AND(OR(MONTH(G$5)=Tasks!$X103,MONTH(G$5)=Tasks!$Y103),G$5&gt;=DATE(YEAR($T103),MONTH($T103),1))),1,0),IF($U103&gt;0,IF(AND(2&gt;=$W103,MOD(2-$W103,$U103)=0),1,0),IF(EOMONTH(G$5,0)&lt;$T103,0,MAX(0,INT((EOMONTH(G$5,0)-$T103)/$V103)-IF(G$5&gt;$T103,-INT(-(G$5-$T103)/$V103),0)+1)))))</f>
        <v/>
      </c>
      <c r="H103" s="32">
        <f>IF($S103=0,0,IF($X103=1,IF(OR(AND(OR(MONTH(H$5)=Tasks!$X103,MONTH(H$5)=Tasks!$Y103),H$5&gt;=DATE(YEAR($T103),MONTH($T103),1))),1,0),IF($U103&gt;0,IF(AND(3&gt;=$W103,MOD(3-$W103,$U103)=0),1,0),IF(EOMONTH(H$5,0)&lt;$T103,0,MAX(0,INT((EOMONTH(H$5,0)-$T103)/$V103)-IF(H$5&gt;$T103,-INT(-(H$5-$T103)/$V103),0)+1)))))</f>
        <v/>
      </c>
      <c r="I103" s="32">
        <f>IF($S103=0,0,IF($X103=1,IF(OR(AND(OR(MONTH(I$5)=Tasks!$X103,MONTH(I$5)=Tasks!$Y103),I$5&gt;=DATE(YEAR($T103),MONTH($T103),1))),1,0),IF($U103&gt;0,IF(AND(4&gt;=$W103,MOD(4-$W103,$U103)=0),1,0),IF(EOMONTH(I$5,0)&lt;$T103,0,MAX(0,INT((EOMONTH(I$5,0)-$T103)/$V103)-IF(I$5&gt;$T103,-INT(-(I$5-$T103)/$V103),0)+1)))))</f>
        <v/>
      </c>
      <c r="J103" s="32">
        <f>IF($S103=0,0,IF($X103=1,IF(OR(AND(OR(MONTH(J$5)=Tasks!$X103,MONTH(J$5)=Tasks!$Y103),J$5&gt;=DATE(YEAR($T103),MONTH($T103),1))),1,0),IF($U103&gt;0,IF(AND(5&gt;=$W103,MOD(5-$W103,$U103)=0),1,0),IF(EOMONTH(J$5,0)&lt;$T103,0,MAX(0,INT((EOMONTH(J$5,0)-$T103)/$V103)-IF(J$5&gt;$T103,-INT(-(J$5-$T103)/$V103),0)+1)))))</f>
        <v/>
      </c>
      <c r="K103" s="32">
        <f>IF($S103=0,0,IF($X103=1,IF(OR(AND(OR(MONTH(K$5)=Tasks!$X103,MONTH(K$5)=Tasks!$Y103),K$5&gt;=DATE(YEAR($T103),MONTH($T103),1))),1,0),IF($U103&gt;0,IF(AND(6&gt;=$W103,MOD(6-$W103,$U103)=0),1,0),IF(EOMONTH(K$5,0)&lt;$T103,0,MAX(0,INT((EOMONTH(K$5,0)-$T103)/$V103)-IF(K$5&gt;$T103,-INT(-(K$5-$T103)/$V103),0)+1)))))</f>
        <v/>
      </c>
      <c r="L103" s="32">
        <f>IF($S103=0,0,IF($X103=1,IF(OR(AND(OR(MONTH(L$5)=Tasks!$X103,MONTH(L$5)=Tasks!$Y103),L$5&gt;=DATE(YEAR($T103),MONTH($T103),1))),1,0),IF($U103&gt;0,IF(AND(7&gt;=$W103,MOD(7-$W103,$U103)=0),1,0),IF(EOMONTH(L$5,0)&lt;$T103,0,MAX(0,INT((EOMONTH(L$5,0)-$T103)/$V103)-IF(L$5&gt;$T103,-INT(-(L$5-$T103)/$V103),0)+1)))))</f>
        <v/>
      </c>
      <c r="M103" s="32">
        <f>IF($S103=0,0,IF($X103=1,IF(OR(AND(OR(MONTH(M$5)=Tasks!$X103,MONTH(M$5)=Tasks!$Y103),M$5&gt;=DATE(YEAR($T103),MONTH($T103),1))),1,0),IF($U103&gt;0,IF(AND(8&gt;=$W103,MOD(8-$W103,$U103)=0),1,0),IF(EOMONTH(M$5,0)&lt;$T103,0,MAX(0,INT((EOMONTH(M$5,0)-$T103)/$V103)-IF(M$5&gt;$T103,-INT(-(M$5-$T103)/$V103),0)+1)))))</f>
        <v/>
      </c>
      <c r="N103" s="32">
        <f>IF($S103=0,0,IF($X103=1,IF(OR(AND(OR(MONTH(N$5)=Tasks!$X103,MONTH(N$5)=Tasks!$Y103),N$5&gt;=DATE(YEAR($T103),MONTH($T103),1))),1,0),IF($U103&gt;0,IF(AND(9&gt;=$W103,MOD(9-$W103,$U103)=0),1,0),IF(EOMONTH(N$5,0)&lt;$T103,0,MAX(0,INT((EOMONTH(N$5,0)-$T103)/$V103)-IF(N$5&gt;$T103,-INT(-(N$5-$T103)/$V103),0)+1)))))</f>
        <v/>
      </c>
      <c r="O103" s="32">
        <f>IF($S103=0,0,IF($X103=1,IF(OR(AND(OR(MONTH(O$5)=Tasks!$X103,MONTH(O$5)=Tasks!$Y103),O$5&gt;=DATE(YEAR($T103),MONTH($T103),1))),1,0),IF($U103&gt;0,IF(AND(10&gt;=$W103,MOD(10-$W103,$U103)=0),1,0),IF(EOMONTH(O$5,0)&lt;$T103,0,MAX(0,INT((EOMONTH(O$5,0)-$T103)/$V103)-IF(O$5&gt;$T103,-INT(-(O$5-$T103)/$V103),0)+1)))))</f>
        <v/>
      </c>
      <c r="P103" s="32">
        <f>IF($S103=0,0,IF($X103=1,IF(OR(AND(OR(MONTH(P$5)=Tasks!$X103,MONTH(P$5)=Tasks!$Y103),P$5&gt;=DATE(YEAR($T103),MONTH($T103),1))),1,0),IF($U103&gt;0,IF(AND(11&gt;=$W103,MOD(11-$W103,$U103)=0),1,0),IF(EOMONTH(P$5,0)&lt;$T103,0,MAX(0,INT((EOMONTH(P$5,0)-$T103)/$V103)-IF(P$5&gt;$T103,-INT(-(P$5-$T103)/$V103),0)+1)))))</f>
        <v/>
      </c>
      <c r="Q103" s="32">
        <f>SUM(E103:P103)</f>
        <v/>
      </c>
      <c r="R103" s="26">
        <f>Q103*D103</f>
        <v/>
      </c>
      <c r="S103" s="22">
        <f>IF(AND(Tasks!$A103&lt;&gt;"",Tasks!Z103=1,Tasks!L103&lt;&gt;"No"),1,0)</f>
        <v/>
      </c>
      <c r="T103" s="7">
        <f>IF(S103=0,"",IF(X103=1,Tasks!S103,MAX(Tasks!S103,AsOf)))</f>
        <v/>
      </c>
      <c r="U103" s="22">
        <f>IF(OR(S103=0,X103=1),0,IF(Tasks!F103="Months",Tasks!E103,IF(Tasks!F103="Years",12*Tasks!E103,0)))</f>
        <v/>
      </c>
      <c r="V103" s="22">
        <f>IF(OR(S103=0,X103=1),0,IF(Tasks!F103="Days",Tasks!E103,IF(Tasks!F103="Weeks",7*Tasks!E103,0)))</f>
        <v/>
      </c>
      <c r="W103" s="22">
        <f>IF(S103=0,"",(YEAR(T103)-YEAR(PlanStart))*12+MONTH(T103)-MONTH(PlanStart))</f>
        <v/>
      </c>
      <c r="X103" s="22">
        <f>IF(Tasks!D103="Seasonal",1,0)</f>
        <v/>
      </c>
    </row>
    <row r="104">
      <c r="A104" s="11">
        <f>IF(Tasks!$A104="","",Tasks!$A104)</f>
        <v/>
      </c>
      <c r="B104" s="11">
        <f>IF(Tasks!$A104="","",Tasks!B104&amp;"")</f>
        <v/>
      </c>
      <c r="C104" s="31">
        <f>IF(Tasks!$A104="","",IF(S104=0,Tasks!U104,Tasks!S104))</f>
        <v/>
      </c>
      <c r="D104" s="26">
        <f>IF(Tasks!$A104="",0,N(Tasks!R104))</f>
        <v/>
      </c>
      <c r="E104" s="32">
        <f>IF($S104=0,0,IF($X104=1,IF(OR(AND(OR(MONTH(E$5)=Tasks!$X104,MONTH(E$5)=Tasks!$Y104),E$5&gt;=DATE(YEAR($T104),MONTH($T104),1)),AND(0=0,T104&lt;PlanStart)),1,0),IF($U104&gt;0,IF(AND(0&gt;=$W104,MOD(0-$W104,$U104)=0),1,0),IF(EOMONTH(E$5,0)&lt;$T104,0,MAX(0,INT((EOMONTH(E$5,0)-$T104)/$V104)-IF(E$5&gt;$T104,-INT(-(E$5-$T104)/$V104),0)+1)))))</f>
        <v/>
      </c>
      <c r="F104" s="32">
        <f>IF($S104=0,0,IF($X104=1,IF(OR(AND(OR(MONTH(F$5)=Tasks!$X104,MONTH(F$5)=Tasks!$Y104),F$5&gt;=DATE(YEAR($T104),MONTH($T104),1))),1,0),IF($U104&gt;0,IF(AND(1&gt;=$W104,MOD(1-$W104,$U104)=0),1,0),IF(EOMONTH(F$5,0)&lt;$T104,0,MAX(0,INT((EOMONTH(F$5,0)-$T104)/$V104)-IF(F$5&gt;$T104,-INT(-(F$5-$T104)/$V104),0)+1)))))</f>
        <v/>
      </c>
      <c r="G104" s="32">
        <f>IF($S104=0,0,IF($X104=1,IF(OR(AND(OR(MONTH(G$5)=Tasks!$X104,MONTH(G$5)=Tasks!$Y104),G$5&gt;=DATE(YEAR($T104),MONTH($T104),1))),1,0),IF($U104&gt;0,IF(AND(2&gt;=$W104,MOD(2-$W104,$U104)=0),1,0),IF(EOMONTH(G$5,0)&lt;$T104,0,MAX(0,INT((EOMONTH(G$5,0)-$T104)/$V104)-IF(G$5&gt;$T104,-INT(-(G$5-$T104)/$V104),0)+1)))))</f>
        <v/>
      </c>
      <c r="H104" s="32">
        <f>IF($S104=0,0,IF($X104=1,IF(OR(AND(OR(MONTH(H$5)=Tasks!$X104,MONTH(H$5)=Tasks!$Y104),H$5&gt;=DATE(YEAR($T104),MONTH($T104),1))),1,0),IF($U104&gt;0,IF(AND(3&gt;=$W104,MOD(3-$W104,$U104)=0),1,0),IF(EOMONTH(H$5,0)&lt;$T104,0,MAX(0,INT((EOMONTH(H$5,0)-$T104)/$V104)-IF(H$5&gt;$T104,-INT(-(H$5-$T104)/$V104),0)+1)))))</f>
        <v/>
      </c>
      <c r="I104" s="32">
        <f>IF($S104=0,0,IF($X104=1,IF(OR(AND(OR(MONTH(I$5)=Tasks!$X104,MONTH(I$5)=Tasks!$Y104),I$5&gt;=DATE(YEAR($T104),MONTH($T104),1))),1,0),IF($U104&gt;0,IF(AND(4&gt;=$W104,MOD(4-$W104,$U104)=0),1,0),IF(EOMONTH(I$5,0)&lt;$T104,0,MAX(0,INT((EOMONTH(I$5,0)-$T104)/$V104)-IF(I$5&gt;$T104,-INT(-(I$5-$T104)/$V104),0)+1)))))</f>
        <v/>
      </c>
      <c r="J104" s="32">
        <f>IF($S104=0,0,IF($X104=1,IF(OR(AND(OR(MONTH(J$5)=Tasks!$X104,MONTH(J$5)=Tasks!$Y104),J$5&gt;=DATE(YEAR($T104),MONTH($T104),1))),1,0),IF($U104&gt;0,IF(AND(5&gt;=$W104,MOD(5-$W104,$U104)=0),1,0),IF(EOMONTH(J$5,0)&lt;$T104,0,MAX(0,INT((EOMONTH(J$5,0)-$T104)/$V104)-IF(J$5&gt;$T104,-INT(-(J$5-$T104)/$V104),0)+1)))))</f>
        <v/>
      </c>
      <c r="K104" s="32">
        <f>IF($S104=0,0,IF($X104=1,IF(OR(AND(OR(MONTH(K$5)=Tasks!$X104,MONTH(K$5)=Tasks!$Y104),K$5&gt;=DATE(YEAR($T104),MONTH($T104),1))),1,0),IF($U104&gt;0,IF(AND(6&gt;=$W104,MOD(6-$W104,$U104)=0),1,0),IF(EOMONTH(K$5,0)&lt;$T104,0,MAX(0,INT((EOMONTH(K$5,0)-$T104)/$V104)-IF(K$5&gt;$T104,-INT(-(K$5-$T104)/$V104),0)+1)))))</f>
        <v/>
      </c>
      <c r="L104" s="32">
        <f>IF($S104=0,0,IF($X104=1,IF(OR(AND(OR(MONTH(L$5)=Tasks!$X104,MONTH(L$5)=Tasks!$Y104),L$5&gt;=DATE(YEAR($T104),MONTH($T104),1))),1,0),IF($U104&gt;0,IF(AND(7&gt;=$W104,MOD(7-$W104,$U104)=0),1,0),IF(EOMONTH(L$5,0)&lt;$T104,0,MAX(0,INT((EOMONTH(L$5,0)-$T104)/$V104)-IF(L$5&gt;$T104,-INT(-(L$5-$T104)/$V104),0)+1)))))</f>
        <v/>
      </c>
      <c r="M104" s="32">
        <f>IF($S104=0,0,IF($X104=1,IF(OR(AND(OR(MONTH(M$5)=Tasks!$X104,MONTH(M$5)=Tasks!$Y104),M$5&gt;=DATE(YEAR($T104),MONTH($T104),1))),1,0),IF($U104&gt;0,IF(AND(8&gt;=$W104,MOD(8-$W104,$U104)=0),1,0),IF(EOMONTH(M$5,0)&lt;$T104,0,MAX(0,INT((EOMONTH(M$5,0)-$T104)/$V104)-IF(M$5&gt;$T104,-INT(-(M$5-$T104)/$V104),0)+1)))))</f>
        <v/>
      </c>
      <c r="N104" s="32">
        <f>IF($S104=0,0,IF($X104=1,IF(OR(AND(OR(MONTH(N$5)=Tasks!$X104,MONTH(N$5)=Tasks!$Y104),N$5&gt;=DATE(YEAR($T104),MONTH($T104),1))),1,0),IF($U104&gt;0,IF(AND(9&gt;=$W104,MOD(9-$W104,$U104)=0),1,0),IF(EOMONTH(N$5,0)&lt;$T104,0,MAX(0,INT((EOMONTH(N$5,0)-$T104)/$V104)-IF(N$5&gt;$T104,-INT(-(N$5-$T104)/$V104),0)+1)))))</f>
        <v/>
      </c>
      <c r="O104" s="32">
        <f>IF($S104=0,0,IF($X104=1,IF(OR(AND(OR(MONTH(O$5)=Tasks!$X104,MONTH(O$5)=Tasks!$Y104),O$5&gt;=DATE(YEAR($T104),MONTH($T104),1))),1,0),IF($U104&gt;0,IF(AND(10&gt;=$W104,MOD(10-$W104,$U104)=0),1,0),IF(EOMONTH(O$5,0)&lt;$T104,0,MAX(0,INT((EOMONTH(O$5,0)-$T104)/$V104)-IF(O$5&gt;$T104,-INT(-(O$5-$T104)/$V104),0)+1)))))</f>
        <v/>
      </c>
      <c r="P104" s="32">
        <f>IF($S104=0,0,IF($X104=1,IF(OR(AND(OR(MONTH(P$5)=Tasks!$X104,MONTH(P$5)=Tasks!$Y104),P$5&gt;=DATE(YEAR($T104),MONTH($T104),1))),1,0),IF($U104&gt;0,IF(AND(11&gt;=$W104,MOD(11-$W104,$U104)=0),1,0),IF(EOMONTH(P$5,0)&lt;$T104,0,MAX(0,INT((EOMONTH(P$5,0)-$T104)/$V104)-IF(P$5&gt;$T104,-INT(-(P$5-$T104)/$V104),0)+1)))))</f>
        <v/>
      </c>
      <c r="Q104" s="32">
        <f>SUM(E104:P104)</f>
        <v/>
      </c>
      <c r="R104" s="26">
        <f>Q104*D104</f>
        <v/>
      </c>
      <c r="S104" s="22">
        <f>IF(AND(Tasks!$A104&lt;&gt;"",Tasks!Z104=1,Tasks!L104&lt;&gt;"No"),1,0)</f>
        <v/>
      </c>
      <c r="T104" s="7">
        <f>IF(S104=0,"",IF(X104=1,Tasks!S104,MAX(Tasks!S104,AsOf)))</f>
        <v/>
      </c>
      <c r="U104" s="22">
        <f>IF(OR(S104=0,X104=1),0,IF(Tasks!F104="Months",Tasks!E104,IF(Tasks!F104="Years",12*Tasks!E104,0)))</f>
        <v/>
      </c>
      <c r="V104" s="22">
        <f>IF(OR(S104=0,X104=1),0,IF(Tasks!F104="Days",Tasks!E104,IF(Tasks!F104="Weeks",7*Tasks!E104,0)))</f>
        <v/>
      </c>
      <c r="W104" s="22">
        <f>IF(S104=0,"",(YEAR(T104)-YEAR(PlanStart))*12+MONTH(T104)-MONTH(PlanStart))</f>
        <v/>
      </c>
      <c r="X104" s="22">
        <f>IF(Tasks!D104="Seasonal",1,0)</f>
        <v/>
      </c>
    </row>
    <row r="105">
      <c r="A105" s="11">
        <f>IF(Tasks!$A105="","",Tasks!$A105)</f>
        <v/>
      </c>
      <c r="B105" s="11">
        <f>IF(Tasks!$A105="","",Tasks!B105&amp;"")</f>
        <v/>
      </c>
      <c r="C105" s="31">
        <f>IF(Tasks!$A105="","",IF(S105=0,Tasks!U105,Tasks!S105))</f>
        <v/>
      </c>
      <c r="D105" s="26">
        <f>IF(Tasks!$A105="",0,N(Tasks!R105))</f>
        <v/>
      </c>
      <c r="E105" s="32">
        <f>IF($S105=0,0,IF($X105=1,IF(OR(AND(OR(MONTH(E$5)=Tasks!$X105,MONTH(E$5)=Tasks!$Y105),E$5&gt;=DATE(YEAR($T105),MONTH($T105),1)),AND(0=0,T105&lt;PlanStart)),1,0),IF($U105&gt;0,IF(AND(0&gt;=$W105,MOD(0-$W105,$U105)=0),1,0),IF(EOMONTH(E$5,0)&lt;$T105,0,MAX(0,INT((EOMONTH(E$5,0)-$T105)/$V105)-IF(E$5&gt;$T105,-INT(-(E$5-$T105)/$V105),0)+1)))))</f>
        <v/>
      </c>
      <c r="F105" s="32">
        <f>IF($S105=0,0,IF($X105=1,IF(OR(AND(OR(MONTH(F$5)=Tasks!$X105,MONTH(F$5)=Tasks!$Y105),F$5&gt;=DATE(YEAR($T105),MONTH($T105),1))),1,0),IF($U105&gt;0,IF(AND(1&gt;=$W105,MOD(1-$W105,$U105)=0),1,0),IF(EOMONTH(F$5,0)&lt;$T105,0,MAX(0,INT((EOMONTH(F$5,0)-$T105)/$V105)-IF(F$5&gt;$T105,-INT(-(F$5-$T105)/$V105),0)+1)))))</f>
        <v/>
      </c>
      <c r="G105" s="32">
        <f>IF($S105=0,0,IF($X105=1,IF(OR(AND(OR(MONTH(G$5)=Tasks!$X105,MONTH(G$5)=Tasks!$Y105),G$5&gt;=DATE(YEAR($T105),MONTH($T105),1))),1,0),IF($U105&gt;0,IF(AND(2&gt;=$W105,MOD(2-$W105,$U105)=0),1,0),IF(EOMONTH(G$5,0)&lt;$T105,0,MAX(0,INT((EOMONTH(G$5,0)-$T105)/$V105)-IF(G$5&gt;$T105,-INT(-(G$5-$T105)/$V105),0)+1)))))</f>
        <v/>
      </c>
      <c r="H105" s="32">
        <f>IF($S105=0,0,IF($X105=1,IF(OR(AND(OR(MONTH(H$5)=Tasks!$X105,MONTH(H$5)=Tasks!$Y105),H$5&gt;=DATE(YEAR($T105),MONTH($T105),1))),1,0),IF($U105&gt;0,IF(AND(3&gt;=$W105,MOD(3-$W105,$U105)=0),1,0),IF(EOMONTH(H$5,0)&lt;$T105,0,MAX(0,INT((EOMONTH(H$5,0)-$T105)/$V105)-IF(H$5&gt;$T105,-INT(-(H$5-$T105)/$V105),0)+1)))))</f>
        <v/>
      </c>
      <c r="I105" s="32">
        <f>IF($S105=0,0,IF($X105=1,IF(OR(AND(OR(MONTH(I$5)=Tasks!$X105,MONTH(I$5)=Tasks!$Y105),I$5&gt;=DATE(YEAR($T105),MONTH($T105),1))),1,0),IF($U105&gt;0,IF(AND(4&gt;=$W105,MOD(4-$W105,$U105)=0),1,0),IF(EOMONTH(I$5,0)&lt;$T105,0,MAX(0,INT((EOMONTH(I$5,0)-$T105)/$V105)-IF(I$5&gt;$T105,-INT(-(I$5-$T105)/$V105),0)+1)))))</f>
        <v/>
      </c>
      <c r="J105" s="32">
        <f>IF($S105=0,0,IF($X105=1,IF(OR(AND(OR(MONTH(J$5)=Tasks!$X105,MONTH(J$5)=Tasks!$Y105),J$5&gt;=DATE(YEAR($T105),MONTH($T105),1))),1,0),IF($U105&gt;0,IF(AND(5&gt;=$W105,MOD(5-$W105,$U105)=0),1,0),IF(EOMONTH(J$5,0)&lt;$T105,0,MAX(0,INT((EOMONTH(J$5,0)-$T105)/$V105)-IF(J$5&gt;$T105,-INT(-(J$5-$T105)/$V105),0)+1)))))</f>
        <v/>
      </c>
      <c r="K105" s="32">
        <f>IF($S105=0,0,IF($X105=1,IF(OR(AND(OR(MONTH(K$5)=Tasks!$X105,MONTH(K$5)=Tasks!$Y105),K$5&gt;=DATE(YEAR($T105),MONTH($T105),1))),1,0),IF($U105&gt;0,IF(AND(6&gt;=$W105,MOD(6-$W105,$U105)=0),1,0),IF(EOMONTH(K$5,0)&lt;$T105,0,MAX(0,INT((EOMONTH(K$5,0)-$T105)/$V105)-IF(K$5&gt;$T105,-INT(-(K$5-$T105)/$V105),0)+1)))))</f>
        <v/>
      </c>
      <c r="L105" s="32">
        <f>IF($S105=0,0,IF($X105=1,IF(OR(AND(OR(MONTH(L$5)=Tasks!$X105,MONTH(L$5)=Tasks!$Y105),L$5&gt;=DATE(YEAR($T105),MONTH($T105),1))),1,0),IF($U105&gt;0,IF(AND(7&gt;=$W105,MOD(7-$W105,$U105)=0),1,0),IF(EOMONTH(L$5,0)&lt;$T105,0,MAX(0,INT((EOMONTH(L$5,0)-$T105)/$V105)-IF(L$5&gt;$T105,-INT(-(L$5-$T105)/$V105),0)+1)))))</f>
        <v/>
      </c>
      <c r="M105" s="32">
        <f>IF($S105=0,0,IF($X105=1,IF(OR(AND(OR(MONTH(M$5)=Tasks!$X105,MONTH(M$5)=Tasks!$Y105),M$5&gt;=DATE(YEAR($T105),MONTH($T105),1))),1,0),IF($U105&gt;0,IF(AND(8&gt;=$W105,MOD(8-$W105,$U105)=0),1,0),IF(EOMONTH(M$5,0)&lt;$T105,0,MAX(0,INT((EOMONTH(M$5,0)-$T105)/$V105)-IF(M$5&gt;$T105,-INT(-(M$5-$T105)/$V105),0)+1)))))</f>
        <v/>
      </c>
      <c r="N105" s="32">
        <f>IF($S105=0,0,IF($X105=1,IF(OR(AND(OR(MONTH(N$5)=Tasks!$X105,MONTH(N$5)=Tasks!$Y105),N$5&gt;=DATE(YEAR($T105),MONTH($T105),1))),1,0),IF($U105&gt;0,IF(AND(9&gt;=$W105,MOD(9-$W105,$U105)=0),1,0),IF(EOMONTH(N$5,0)&lt;$T105,0,MAX(0,INT((EOMONTH(N$5,0)-$T105)/$V105)-IF(N$5&gt;$T105,-INT(-(N$5-$T105)/$V105),0)+1)))))</f>
        <v/>
      </c>
      <c r="O105" s="32">
        <f>IF($S105=0,0,IF($X105=1,IF(OR(AND(OR(MONTH(O$5)=Tasks!$X105,MONTH(O$5)=Tasks!$Y105),O$5&gt;=DATE(YEAR($T105),MONTH($T105),1))),1,0),IF($U105&gt;0,IF(AND(10&gt;=$W105,MOD(10-$W105,$U105)=0),1,0),IF(EOMONTH(O$5,0)&lt;$T105,0,MAX(0,INT((EOMONTH(O$5,0)-$T105)/$V105)-IF(O$5&gt;$T105,-INT(-(O$5-$T105)/$V105),0)+1)))))</f>
        <v/>
      </c>
      <c r="P105" s="32">
        <f>IF($S105=0,0,IF($X105=1,IF(OR(AND(OR(MONTH(P$5)=Tasks!$X105,MONTH(P$5)=Tasks!$Y105),P$5&gt;=DATE(YEAR($T105),MONTH($T105),1))),1,0),IF($U105&gt;0,IF(AND(11&gt;=$W105,MOD(11-$W105,$U105)=0),1,0),IF(EOMONTH(P$5,0)&lt;$T105,0,MAX(0,INT((EOMONTH(P$5,0)-$T105)/$V105)-IF(P$5&gt;$T105,-INT(-(P$5-$T105)/$V105),0)+1)))))</f>
        <v/>
      </c>
      <c r="Q105" s="32">
        <f>SUM(E105:P105)</f>
        <v/>
      </c>
      <c r="R105" s="26">
        <f>Q105*D105</f>
        <v/>
      </c>
      <c r="S105" s="22">
        <f>IF(AND(Tasks!$A105&lt;&gt;"",Tasks!Z105=1,Tasks!L105&lt;&gt;"No"),1,0)</f>
        <v/>
      </c>
      <c r="T105" s="7">
        <f>IF(S105=0,"",IF(X105=1,Tasks!S105,MAX(Tasks!S105,AsOf)))</f>
        <v/>
      </c>
      <c r="U105" s="22">
        <f>IF(OR(S105=0,X105=1),0,IF(Tasks!F105="Months",Tasks!E105,IF(Tasks!F105="Years",12*Tasks!E105,0)))</f>
        <v/>
      </c>
      <c r="V105" s="22">
        <f>IF(OR(S105=0,X105=1),0,IF(Tasks!F105="Days",Tasks!E105,IF(Tasks!F105="Weeks",7*Tasks!E105,0)))</f>
        <v/>
      </c>
      <c r="W105" s="22">
        <f>IF(S105=0,"",(YEAR(T105)-YEAR(PlanStart))*12+MONTH(T105)-MONTH(PlanStart))</f>
        <v/>
      </c>
      <c r="X105" s="22">
        <f>IF(Tasks!D105="Seasonal",1,0)</f>
        <v/>
      </c>
    </row>
    <row r="106">
      <c r="A106" s="11">
        <f>IF(Tasks!$A106="","",Tasks!$A106)</f>
        <v/>
      </c>
      <c r="B106" s="11">
        <f>IF(Tasks!$A106="","",Tasks!B106&amp;"")</f>
        <v/>
      </c>
      <c r="C106" s="31">
        <f>IF(Tasks!$A106="","",IF(S106=0,Tasks!U106,Tasks!S106))</f>
        <v/>
      </c>
      <c r="D106" s="26">
        <f>IF(Tasks!$A106="",0,N(Tasks!R106))</f>
        <v/>
      </c>
      <c r="E106" s="32">
        <f>IF($S106=0,0,IF($X106=1,IF(OR(AND(OR(MONTH(E$5)=Tasks!$X106,MONTH(E$5)=Tasks!$Y106),E$5&gt;=DATE(YEAR($T106),MONTH($T106),1)),AND(0=0,T106&lt;PlanStart)),1,0),IF($U106&gt;0,IF(AND(0&gt;=$W106,MOD(0-$W106,$U106)=0),1,0),IF(EOMONTH(E$5,0)&lt;$T106,0,MAX(0,INT((EOMONTH(E$5,0)-$T106)/$V106)-IF(E$5&gt;$T106,-INT(-(E$5-$T106)/$V106),0)+1)))))</f>
        <v/>
      </c>
      <c r="F106" s="32">
        <f>IF($S106=0,0,IF($X106=1,IF(OR(AND(OR(MONTH(F$5)=Tasks!$X106,MONTH(F$5)=Tasks!$Y106),F$5&gt;=DATE(YEAR($T106),MONTH($T106),1))),1,0),IF($U106&gt;0,IF(AND(1&gt;=$W106,MOD(1-$W106,$U106)=0),1,0),IF(EOMONTH(F$5,0)&lt;$T106,0,MAX(0,INT((EOMONTH(F$5,0)-$T106)/$V106)-IF(F$5&gt;$T106,-INT(-(F$5-$T106)/$V106),0)+1)))))</f>
        <v/>
      </c>
      <c r="G106" s="32">
        <f>IF($S106=0,0,IF($X106=1,IF(OR(AND(OR(MONTH(G$5)=Tasks!$X106,MONTH(G$5)=Tasks!$Y106),G$5&gt;=DATE(YEAR($T106),MONTH($T106),1))),1,0),IF($U106&gt;0,IF(AND(2&gt;=$W106,MOD(2-$W106,$U106)=0),1,0),IF(EOMONTH(G$5,0)&lt;$T106,0,MAX(0,INT((EOMONTH(G$5,0)-$T106)/$V106)-IF(G$5&gt;$T106,-INT(-(G$5-$T106)/$V106),0)+1)))))</f>
        <v/>
      </c>
      <c r="H106" s="32">
        <f>IF($S106=0,0,IF($X106=1,IF(OR(AND(OR(MONTH(H$5)=Tasks!$X106,MONTH(H$5)=Tasks!$Y106),H$5&gt;=DATE(YEAR($T106),MONTH($T106),1))),1,0),IF($U106&gt;0,IF(AND(3&gt;=$W106,MOD(3-$W106,$U106)=0),1,0),IF(EOMONTH(H$5,0)&lt;$T106,0,MAX(0,INT((EOMONTH(H$5,0)-$T106)/$V106)-IF(H$5&gt;$T106,-INT(-(H$5-$T106)/$V106),0)+1)))))</f>
        <v/>
      </c>
      <c r="I106" s="32">
        <f>IF($S106=0,0,IF($X106=1,IF(OR(AND(OR(MONTH(I$5)=Tasks!$X106,MONTH(I$5)=Tasks!$Y106),I$5&gt;=DATE(YEAR($T106),MONTH($T106),1))),1,0),IF($U106&gt;0,IF(AND(4&gt;=$W106,MOD(4-$W106,$U106)=0),1,0),IF(EOMONTH(I$5,0)&lt;$T106,0,MAX(0,INT((EOMONTH(I$5,0)-$T106)/$V106)-IF(I$5&gt;$T106,-INT(-(I$5-$T106)/$V106),0)+1)))))</f>
        <v/>
      </c>
      <c r="J106" s="32">
        <f>IF($S106=0,0,IF($X106=1,IF(OR(AND(OR(MONTH(J$5)=Tasks!$X106,MONTH(J$5)=Tasks!$Y106),J$5&gt;=DATE(YEAR($T106),MONTH($T106),1))),1,0),IF($U106&gt;0,IF(AND(5&gt;=$W106,MOD(5-$W106,$U106)=0),1,0),IF(EOMONTH(J$5,0)&lt;$T106,0,MAX(0,INT((EOMONTH(J$5,0)-$T106)/$V106)-IF(J$5&gt;$T106,-INT(-(J$5-$T106)/$V106),0)+1)))))</f>
        <v/>
      </c>
      <c r="K106" s="32">
        <f>IF($S106=0,0,IF($X106=1,IF(OR(AND(OR(MONTH(K$5)=Tasks!$X106,MONTH(K$5)=Tasks!$Y106),K$5&gt;=DATE(YEAR($T106),MONTH($T106),1))),1,0),IF($U106&gt;0,IF(AND(6&gt;=$W106,MOD(6-$W106,$U106)=0),1,0),IF(EOMONTH(K$5,0)&lt;$T106,0,MAX(0,INT((EOMONTH(K$5,0)-$T106)/$V106)-IF(K$5&gt;$T106,-INT(-(K$5-$T106)/$V106),0)+1)))))</f>
        <v/>
      </c>
      <c r="L106" s="32">
        <f>IF($S106=0,0,IF($X106=1,IF(OR(AND(OR(MONTH(L$5)=Tasks!$X106,MONTH(L$5)=Tasks!$Y106),L$5&gt;=DATE(YEAR($T106),MONTH($T106),1))),1,0),IF($U106&gt;0,IF(AND(7&gt;=$W106,MOD(7-$W106,$U106)=0),1,0),IF(EOMONTH(L$5,0)&lt;$T106,0,MAX(0,INT((EOMONTH(L$5,0)-$T106)/$V106)-IF(L$5&gt;$T106,-INT(-(L$5-$T106)/$V106),0)+1)))))</f>
        <v/>
      </c>
      <c r="M106" s="32">
        <f>IF($S106=0,0,IF($X106=1,IF(OR(AND(OR(MONTH(M$5)=Tasks!$X106,MONTH(M$5)=Tasks!$Y106),M$5&gt;=DATE(YEAR($T106),MONTH($T106),1))),1,0),IF($U106&gt;0,IF(AND(8&gt;=$W106,MOD(8-$W106,$U106)=0),1,0),IF(EOMONTH(M$5,0)&lt;$T106,0,MAX(0,INT((EOMONTH(M$5,0)-$T106)/$V106)-IF(M$5&gt;$T106,-INT(-(M$5-$T106)/$V106),0)+1)))))</f>
        <v/>
      </c>
      <c r="N106" s="32">
        <f>IF($S106=0,0,IF($X106=1,IF(OR(AND(OR(MONTH(N$5)=Tasks!$X106,MONTH(N$5)=Tasks!$Y106),N$5&gt;=DATE(YEAR($T106),MONTH($T106),1))),1,0),IF($U106&gt;0,IF(AND(9&gt;=$W106,MOD(9-$W106,$U106)=0),1,0),IF(EOMONTH(N$5,0)&lt;$T106,0,MAX(0,INT((EOMONTH(N$5,0)-$T106)/$V106)-IF(N$5&gt;$T106,-INT(-(N$5-$T106)/$V106),0)+1)))))</f>
        <v/>
      </c>
      <c r="O106" s="32">
        <f>IF($S106=0,0,IF($X106=1,IF(OR(AND(OR(MONTH(O$5)=Tasks!$X106,MONTH(O$5)=Tasks!$Y106),O$5&gt;=DATE(YEAR($T106),MONTH($T106),1))),1,0),IF($U106&gt;0,IF(AND(10&gt;=$W106,MOD(10-$W106,$U106)=0),1,0),IF(EOMONTH(O$5,0)&lt;$T106,0,MAX(0,INT((EOMONTH(O$5,0)-$T106)/$V106)-IF(O$5&gt;$T106,-INT(-(O$5-$T106)/$V106),0)+1)))))</f>
        <v/>
      </c>
      <c r="P106" s="32">
        <f>IF($S106=0,0,IF($X106=1,IF(OR(AND(OR(MONTH(P$5)=Tasks!$X106,MONTH(P$5)=Tasks!$Y106),P$5&gt;=DATE(YEAR($T106),MONTH($T106),1))),1,0),IF($U106&gt;0,IF(AND(11&gt;=$W106,MOD(11-$W106,$U106)=0),1,0),IF(EOMONTH(P$5,0)&lt;$T106,0,MAX(0,INT((EOMONTH(P$5,0)-$T106)/$V106)-IF(P$5&gt;$T106,-INT(-(P$5-$T106)/$V106),0)+1)))))</f>
        <v/>
      </c>
      <c r="Q106" s="32">
        <f>SUM(E106:P106)</f>
        <v/>
      </c>
      <c r="R106" s="26">
        <f>Q106*D106</f>
        <v/>
      </c>
      <c r="S106" s="22">
        <f>IF(AND(Tasks!$A106&lt;&gt;"",Tasks!Z106=1,Tasks!L106&lt;&gt;"No"),1,0)</f>
        <v/>
      </c>
      <c r="T106" s="7">
        <f>IF(S106=0,"",IF(X106=1,Tasks!S106,MAX(Tasks!S106,AsOf)))</f>
        <v/>
      </c>
      <c r="U106" s="22">
        <f>IF(OR(S106=0,X106=1),0,IF(Tasks!F106="Months",Tasks!E106,IF(Tasks!F106="Years",12*Tasks!E106,0)))</f>
        <v/>
      </c>
      <c r="V106" s="22">
        <f>IF(OR(S106=0,X106=1),0,IF(Tasks!F106="Days",Tasks!E106,IF(Tasks!F106="Weeks",7*Tasks!E106,0)))</f>
        <v/>
      </c>
      <c r="W106" s="22">
        <f>IF(S106=0,"",(YEAR(T106)-YEAR(PlanStart))*12+MONTH(T106)-MONTH(PlanStart))</f>
        <v/>
      </c>
      <c r="X106" s="22">
        <f>IF(Tasks!D106="Seasonal",1,0)</f>
        <v/>
      </c>
    </row>
    <row r="107">
      <c r="A107" s="11">
        <f>IF(Tasks!$A107="","",Tasks!$A107)</f>
        <v/>
      </c>
      <c r="B107" s="11">
        <f>IF(Tasks!$A107="","",Tasks!B107&amp;"")</f>
        <v/>
      </c>
      <c r="C107" s="31">
        <f>IF(Tasks!$A107="","",IF(S107=0,Tasks!U107,Tasks!S107))</f>
        <v/>
      </c>
      <c r="D107" s="26">
        <f>IF(Tasks!$A107="",0,N(Tasks!R107))</f>
        <v/>
      </c>
      <c r="E107" s="32">
        <f>IF($S107=0,0,IF($X107=1,IF(OR(AND(OR(MONTH(E$5)=Tasks!$X107,MONTH(E$5)=Tasks!$Y107),E$5&gt;=DATE(YEAR($T107),MONTH($T107),1)),AND(0=0,T107&lt;PlanStart)),1,0),IF($U107&gt;0,IF(AND(0&gt;=$W107,MOD(0-$W107,$U107)=0),1,0),IF(EOMONTH(E$5,0)&lt;$T107,0,MAX(0,INT((EOMONTH(E$5,0)-$T107)/$V107)-IF(E$5&gt;$T107,-INT(-(E$5-$T107)/$V107),0)+1)))))</f>
        <v/>
      </c>
      <c r="F107" s="32">
        <f>IF($S107=0,0,IF($X107=1,IF(OR(AND(OR(MONTH(F$5)=Tasks!$X107,MONTH(F$5)=Tasks!$Y107),F$5&gt;=DATE(YEAR($T107),MONTH($T107),1))),1,0),IF($U107&gt;0,IF(AND(1&gt;=$W107,MOD(1-$W107,$U107)=0),1,0),IF(EOMONTH(F$5,0)&lt;$T107,0,MAX(0,INT((EOMONTH(F$5,0)-$T107)/$V107)-IF(F$5&gt;$T107,-INT(-(F$5-$T107)/$V107),0)+1)))))</f>
        <v/>
      </c>
      <c r="G107" s="32">
        <f>IF($S107=0,0,IF($X107=1,IF(OR(AND(OR(MONTH(G$5)=Tasks!$X107,MONTH(G$5)=Tasks!$Y107),G$5&gt;=DATE(YEAR($T107),MONTH($T107),1))),1,0),IF($U107&gt;0,IF(AND(2&gt;=$W107,MOD(2-$W107,$U107)=0),1,0),IF(EOMONTH(G$5,0)&lt;$T107,0,MAX(0,INT((EOMONTH(G$5,0)-$T107)/$V107)-IF(G$5&gt;$T107,-INT(-(G$5-$T107)/$V107),0)+1)))))</f>
        <v/>
      </c>
      <c r="H107" s="32">
        <f>IF($S107=0,0,IF($X107=1,IF(OR(AND(OR(MONTH(H$5)=Tasks!$X107,MONTH(H$5)=Tasks!$Y107),H$5&gt;=DATE(YEAR($T107),MONTH($T107),1))),1,0),IF($U107&gt;0,IF(AND(3&gt;=$W107,MOD(3-$W107,$U107)=0),1,0),IF(EOMONTH(H$5,0)&lt;$T107,0,MAX(0,INT((EOMONTH(H$5,0)-$T107)/$V107)-IF(H$5&gt;$T107,-INT(-(H$5-$T107)/$V107),0)+1)))))</f>
        <v/>
      </c>
      <c r="I107" s="32">
        <f>IF($S107=0,0,IF($X107=1,IF(OR(AND(OR(MONTH(I$5)=Tasks!$X107,MONTH(I$5)=Tasks!$Y107),I$5&gt;=DATE(YEAR($T107),MONTH($T107),1))),1,0),IF($U107&gt;0,IF(AND(4&gt;=$W107,MOD(4-$W107,$U107)=0),1,0),IF(EOMONTH(I$5,0)&lt;$T107,0,MAX(0,INT((EOMONTH(I$5,0)-$T107)/$V107)-IF(I$5&gt;$T107,-INT(-(I$5-$T107)/$V107),0)+1)))))</f>
        <v/>
      </c>
      <c r="J107" s="32">
        <f>IF($S107=0,0,IF($X107=1,IF(OR(AND(OR(MONTH(J$5)=Tasks!$X107,MONTH(J$5)=Tasks!$Y107),J$5&gt;=DATE(YEAR($T107),MONTH($T107),1))),1,0),IF($U107&gt;0,IF(AND(5&gt;=$W107,MOD(5-$W107,$U107)=0),1,0),IF(EOMONTH(J$5,0)&lt;$T107,0,MAX(0,INT((EOMONTH(J$5,0)-$T107)/$V107)-IF(J$5&gt;$T107,-INT(-(J$5-$T107)/$V107),0)+1)))))</f>
        <v/>
      </c>
      <c r="K107" s="32">
        <f>IF($S107=0,0,IF($X107=1,IF(OR(AND(OR(MONTH(K$5)=Tasks!$X107,MONTH(K$5)=Tasks!$Y107),K$5&gt;=DATE(YEAR($T107),MONTH($T107),1))),1,0),IF($U107&gt;0,IF(AND(6&gt;=$W107,MOD(6-$W107,$U107)=0),1,0),IF(EOMONTH(K$5,0)&lt;$T107,0,MAX(0,INT((EOMONTH(K$5,0)-$T107)/$V107)-IF(K$5&gt;$T107,-INT(-(K$5-$T107)/$V107),0)+1)))))</f>
        <v/>
      </c>
      <c r="L107" s="32">
        <f>IF($S107=0,0,IF($X107=1,IF(OR(AND(OR(MONTH(L$5)=Tasks!$X107,MONTH(L$5)=Tasks!$Y107),L$5&gt;=DATE(YEAR($T107),MONTH($T107),1))),1,0),IF($U107&gt;0,IF(AND(7&gt;=$W107,MOD(7-$W107,$U107)=0),1,0),IF(EOMONTH(L$5,0)&lt;$T107,0,MAX(0,INT((EOMONTH(L$5,0)-$T107)/$V107)-IF(L$5&gt;$T107,-INT(-(L$5-$T107)/$V107),0)+1)))))</f>
        <v/>
      </c>
      <c r="M107" s="32">
        <f>IF($S107=0,0,IF($X107=1,IF(OR(AND(OR(MONTH(M$5)=Tasks!$X107,MONTH(M$5)=Tasks!$Y107),M$5&gt;=DATE(YEAR($T107),MONTH($T107),1))),1,0),IF($U107&gt;0,IF(AND(8&gt;=$W107,MOD(8-$W107,$U107)=0),1,0),IF(EOMONTH(M$5,0)&lt;$T107,0,MAX(0,INT((EOMONTH(M$5,0)-$T107)/$V107)-IF(M$5&gt;$T107,-INT(-(M$5-$T107)/$V107),0)+1)))))</f>
        <v/>
      </c>
      <c r="N107" s="32">
        <f>IF($S107=0,0,IF($X107=1,IF(OR(AND(OR(MONTH(N$5)=Tasks!$X107,MONTH(N$5)=Tasks!$Y107),N$5&gt;=DATE(YEAR($T107),MONTH($T107),1))),1,0),IF($U107&gt;0,IF(AND(9&gt;=$W107,MOD(9-$W107,$U107)=0),1,0),IF(EOMONTH(N$5,0)&lt;$T107,0,MAX(0,INT((EOMONTH(N$5,0)-$T107)/$V107)-IF(N$5&gt;$T107,-INT(-(N$5-$T107)/$V107),0)+1)))))</f>
        <v/>
      </c>
      <c r="O107" s="32">
        <f>IF($S107=0,0,IF($X107=1,IF(OR(AND(OR(MONTH(O$5)=Tasks!$X107,MONTH(O$5)=Tasks!$Y107),O$5&gt;=DATE(YEAR($T107),MONTH($T107),1))),1,0),IF($U107&gt;0,IF(AND(10&gt;=$W107,MOD(10-$W107,$U107)=0),1,0),IF(EOMONTH(O$5,0)&lt;$T107,0,MAX(0,INT((EOMONTH(O$5,0)-$T107)/$V107)-IF(O$5&gt;$T107,-INT(-(O$5-$T107)/$V107),0)+1)))))</f>
        <v/>
      </c>
      <c r="P107" s="32">
        <f>IF($S107=0,0,IF($X107=1,IF(OR(AND(OR(MONTH(P$5)=Tasks!$X107,MONTH(P$5)=Tasks!$Y107),P$5&gt;=DATE(YEAR($T107),MONTH($T107),1))),1,0),IF($U107&gt;0,IF(AND(11&gt;=$W107,MOD(11-$W107,$U107)=0),1,0),IF(EOMONTH(P$5,0)&lt;$T107,0,MAX(0,INT((EOMONTH(P$5,0)-$T107)/$V107)-IF(P$5&gt;$T107,-INT(-(P$5-$T107)/$V107),0)+1)))))</f>
        <v/>
      </c>
      <c r="Q107" s="32">
        <f>SUM(E107:P107)</f>
        <v/>
      </c>
      <c r="R107" s="26">
        <f>Q107*D107</f>
        <v/>
      </c>
      <c r="S107" s="22">
        <f>IF(AND(Tasks!$A107&lt;&gt;"",Tasks!Z107=1,Tasks!L107&lt;&gt;"No"),1,0)</f>
        <v/>
      </c>
      <c r="T107" s="7">
        <f>IF(S107=0,"",IF(X107=1,Tasks!S107,MAX(Tasks!S107,AsOf)))</f>
        <v/>
      </c>
      <c r="U107" s="22">
        <f>IF(OR(S107=0,X107=1),0,IF(Tasks!F107="Months",Tasks!E107,IF(Tasks!F107="Years",12*Tasks!E107,0)))</f>
        <v/>
      </c>
      <c r="V107" s="22">
        <f>IF(OR(S107=0,X107=1),0,IF(Tasks!F107="Days",Tasks!E107,IF(Tasks!F107="Weeks",7*Tasks!E107,0)))</f>
        <v/>
      </c>
      <c r="W107" s="22">
        <f>IF(S107=0,"",(YEAR(T107)-YEAR(PlanStart))*12+MONTH(T107)-MONTH(PlanStart))</f>
        <v/>
      </c>
      <c r="X107" s="22">
        <f>IF(Tasks!D107="Seasonal",1,0)</f>
        <v/>
      </c>
    </row>
    <row r="108">
      <c r="A108" s="11">
        <f>IF(Tasks!$A108="","",Tasks!$A108)</f>
        <v/>
      </c>
      <c r="B108" s="11">
        <f>IF(Tasks!$A108="","",Tasks!B108&amp;"")</f>
        <v/>
      </c>
      <c r="C108" s="31">
        <f>IF(Tasks!$A108="","",IF(S108=0,Tasks!U108,Tasks!S108))</f>
        <v/>
      </c>
      <c r="D108" s="26">
        <f>IF(Tasks!$A108="",0,N(Tasks!R108))</f>
        <v/>
      </c>
      <c r="E108" s="32">
        <f>IF($S108=0,0,IF($X108=1,IF(OR(AND(OR(MONTH(E$5)=Tasks!$X108,MONTH(E$5)=Tasks!$Y108),E$5&gt;=DATE(YEAR($T108),MONTH($T108),1)),AND(0=0,T108&lt;PlanStart)),1,0),IF($U108&gt;0,IF(AND(0&gt;=$W108,MOD(0-$W108,$U108)=0),1,0),IF(EOMONTH(E$5,0)&lt;$T108,0,MAX(0,INT((EOMONTH(E$5,0)-$T108)/$V108)-IF(E$5&gt;$T108,-INT(-(E$5-$T108)/$V108),0)+1)))))</f>
        <v/>
      </c>
      <c r="F108" s="32">
        <f>IF($S108=0,0,IF($X108=1,IF(OR(AND(OR(MONTH(F$5)=Tasks!$X108,MONTH(F$5)=Tasks!$Y108),F$5&gt;=DATE(YEAR($T108),MONTH($T108),1))),1,0),IF($U108&gt;0,IF(AND(1&gt;=$W108,MOD(1-$W108,$U108)=0),1,0),IF(EOMONTH(F$5,0)&lt;$T108,0,MAX(0,INT((EOMONTH(F$5,0)-$T108)/$V108)-IF(F$5&gt;$T108,-INT(-(F$5-$T108)/$V108),0)+1)))))</f>
        <v/>
      </c>
      <c r="G108" s="32">
        <f>IF($S108=0,0,IF($X108=1,IF(OR(AND(OR(MONTH(G$5)=Tasks!$X108,MONTH(G$5)=Tasks!$Y108),G$5&gt;=DATE(YEAR($T108),MONTH($T108),1))),1,0),IF($U108&gt;0,IF(AND(2&gt;=$W108,MOD(2-$W108,$U108)=0),1,0),IF(EOMONTH(G$5,0)&lt;$T108,0,MAX(0,INT((EOMONTH(G$5,0)-$T108)/$V108)-IF(G$5&gt;$T108,-INT(-(G$5-$T108)/$V108),0)+1)))))</f>
        <v/>
      </c>
      <c r="H108" s="32">
        <f>IF($S108=0,0,IF($X108=1,IF(OR(AND(OR(MONTH(H$5)=Tasks!$X108,MONTH(H$5)=Tasks!$Y108),H$5&gt;=DATE(YEAR($T108),MONTH($T108),1))),1,0),IF($U108&gt;0,IF(AND(3&gt;=$W108,MOD(3-$W108,$U108)=0),1,0),IF(EOMONTH(H$5,0)&lt;$T108,0,MAX(0,INT((EOMONTH(H$5,0)-$T108)/$V108)-IF(H$5&gt;$T108,-INT(-(H$5-$T108)/$V108),0)+1)))))</f>
        <v/>
      </c>
      <c r="I108" s="32">
        <f>IF($S108=0,0,IF($X108=1,IF(OR(AND(OR(MONTH(I$5)=Tasks!$X108,MONTH(I$5)=Tasks!$Y108),I$5&gt;=DATE(YEAR($T108),MONTH($T108),1))),1,0),IF($U108&gt;0,IF(AND(4&gt;=$W108,MOD(4-$W108,$U108)=0),1,0),IF(EOMONTH(I$5,0)&lt;$T108,0,MAX(0,INT((EOMONTH(I$5,0)-$T108)/$V108)-IF(I$5&gt;$T108,-INT(-(I$5-$T108)/$V108),0)+1)))))</f>
        <v/>
      </c>
      <c r="J108" s="32">
        <f>IF($S108=0,0,IF($X108=1,IF(OR(AND(OR(MONTH(J$5)=Tasks!$X108,MONTH(J$5)=Tasks!$Y108),J$5&gt;=DATE(YEAR($T108),MONTH($T108),1))),1,0),IF($U108&gt;0,IF(AND(5&gt;=$W108,MOD(5-$W108,$U108)=0),1,0),IF(EOMONTH(J$5,0)&lt;$T108,0,MAX(0,INT((EOMONTH(J$5,0)-$T108)/$V108)-IF(J$5&gt;$T108,-INT(-(J$5-$T108)/$V108),0)+1)))))</f>
        <v/>
      </c>
      <c r="K108" s="32">
        <f>IF($S108=0,0,IF($X108=1,IF(OR(AND(OR(MONTH(K$5)=Tasks!$X108,MONTH(K$5)=Tasks!$Y108),K$5&gt;=DATE(YEAR($T108),MONTH($T108),1))),1,0),IF($U108&gt;0,IF(AND(6&gt;=$W108,MOD(6-$W108,$U108)=0),1,0),IF(EOMONTH(K$5,0)&lt;$T108,0,MAX(0,INT((EOMONTH(K$5,0)-$T108)/$V108)-IF(K$5&gt;$T108,-INT(-(K$5-$T108)/$V108),0)+1)))))</f>
        <v/>
      </c>
      <c r="L108" s="32">
        <f>IF($S108=0,0,IF($X108=1,IF(OR(AND(OR(MONTH(L$5)=Tasks!$X108,MONTH(L$5)=Tasks!$Y108),L$5&gt;=DATE(YEAR($T108),MONTH($T108),1))),1,0),IF($U108&gt;0,IF(AND(7&gt;=$W108,MOD(7-$W108,$U108)=0),1,0),IF(EOMONTH(L$5,0)&lt;$T108,0,MAX(0,INT((EOMONTH(L$5,0)-$T108)/$V108)-IF(L$5&gt;$T108,-INT(-(L$5-$T108)/$V108),0)+1)))))</f>
        <v/>
      </c>
      <c r="M108" s="32">
        <f>IF($S108=0,0,IF($X108=1,IF(OR(AND(OR(MONTH(M$5)=Tasks!$X108,MONTH(M$5)=Tasks!$Y108),M$5&gt;=DATE(YEAR($T108),MONTH($T108),1))),1,0),IF($U108&gt;0,IF(AND(8&gt;=$W108,MOD(8-$W108,$U108)=0),1,0),IF(EOMONTH(M$5,0)&lt;$T108,0,MAX(0,INT((EOMONTH(M$5,0)-$T108)/$V108)-IF(M$5&gt;$T108,-INT(-(M$5-$T108)/$V108),0)+1)))))</f>
        <v/>
      </c>
      <c r="N108" s="32">
        <f>IF($S108=0,0,IF($X108=1,IF(OR(AND(OR(MONTH(N$5)=Tasks!$X108,MONTH(N$5)=Tasks!$Y108),N$5&gt;=DATE(YEAR($T108),MONTH($T108),1))),1,0),IF($U108&gt;0,IF(AND(9&gt;=$W108,MOD(9-$W108,$U108)=0),1,0),IF(EOMONTH(N$5,0)&lt;$T108,0,MAX(0,INT((EOMONTH(N$5,0)-$T108)/$V108)-IF(N$5&gt;$T108,-INT(-(N$5-$T108)/$V108),0)+1)))))</f>
        <v/>
      </c>
      <c r="O108" s="32">
        <f>IF($S108=0,0,IF($X108=1,IF(OR(AND(OR(MONTH(O$5)=Tasks!$X108,MONTH(O$5)=Tasks!$Y108),O$5&gt;=DATE(YEAR($T108),MONTH($T108),1))),1,0),IF($U108&gt;0,IF(AND(10&gt;=$W108,MOD(10-$W108,$U108)=0),1,0),IF(EOMONTH(O$5,0)&lt;$T108,0,MAX(0,INT((EOMONTH(O$5,0)-$T108)/$V108)-IF(O$5&gt;$T108,-INT(-(O$5-$T108)/$V108),0)+1)))))</f>
        <v/>
      </c>
      <c r="P108" s="32">
        <f>IF($S108=0,0,IF($X108=1,IF(OR(AND(OR(MONTH(P$5)=Tasks!$X108,MONTH(P$5)=Tasks!$Y108),P$5&gt;=DATE(YEAR($T108),MONTH($T108),1))),1,0),IF($U108&gt;0,IF(AND(11&gt;=$W108,MOD(11-$W108,$U108)=0),1,0),IF(EOMONTH(P$5,0)&lt;$T108,0,MAX(0,INT((EOMONTH(P$5,0)-$T108)/$V108)-IF(P$5&gt;$T108,-INT(-(P$5-$T108)/$V108),0)+1)))))</f>
        <v/>
      </c>
      <c r="Q108" s="32">
        <f>SUM(E108:P108)</f>
        <v/>
      </c>
      <c r="R108" s="26">
        <f>Q108*D108</f>
        <v/>
      </c>
      <c r="S108" s="22">
        <f>IF(AND(Tasks!$A108&lt;&gt;"",Tasks!Z108=1,Tasks!L108&lt;&gt;"No"),1,0)</f>
        <v/>
      </c>
      <c r="T108" s="7">
        <f>IF(S108=0,"",IF(X108=1,Tasks!S108,MAX(Tasks!S108,AsOf)))</f>
        <v/>
      </c>
      <c r="U108" s="22">
        <f>IF(OR(S108=0,X108=1),0,IF(Tasks!F108="Months",Tasks!E108,IF(Tasks!F108="Years",12*Tasks!E108,0)))</f>
        <v/>
      </c>
      <c r="V108" s="22">
        <f>IF(OR(S108=0,X108=1),0,IF(Tasks!F108="Days",Tasks!E108,IF(Tasks!F108="Weeks",7*Tasks!E108,0)))</f>
        <v/>
      </c>
      <c r="W108" s="22">
        <f>IF(S108=0,"",(YEAR(T108)-YEAR(PlanStart))*12+MONTH(T108)-MONTH(PlanStart))</f>
        <v/>
      </c>
      <c r="X108" s="22">
        <f>IF(Tasks!D108="Seasonal",1,0)</f>
        <v/>
      </c>
    </row>
    <row r="109">
      <c r="A109" s="11">
        <f>IF(Tasks!$A109="","",Tasks!$A109)</f>
        <v/>
      </c>
      <c r="B109" s="11">
        <f>IF(Tasks!$A109="","",Tasks!B109&amp;"")</f>
        <v/>
      </c>
      <c r="C109" s="31">
        <f>IF(Tasks!$A109="","",IF(S109=0,Tasks!U109,Tasks!S109))</f>
        <v/>
      </c>
      <c r="D109" s="26">
        <f>IF(Tasks!$A109="",0,N(Tasks!R109))</f>
        <v/>
      </c>
      <c r="E109" s="32">
        <f>IF($S109=0,0,IF($X109=1,IF(OR(AND(OR(MONTH(E$5)=Tasks!$X109,MONTH(E$5)=Tasks!$Y109),E$5&gt;=DATE(YEAR($T109),MONTH($T109),1)),AND(0=0,T109&lt;PlanStart)),1,0),IF($U109&gt;0,IF(AND(0&gt;=$W109,MOD(0-$W109,$U109)=0),1,0),IF(EOMONTH(E$5,0)&lt;$T109,0,MAX(0,INT((EOMONTH(E$5,0)-$T109)/$V109)-IF(E$5&gt;$T109,-INT(-(E$5-$T109)/$V109),0)+1)))))</f>
        <v/>
      </c>
      <c r="F109" s="32">
        <f>IF($S109=0,0,IF($X109=1,IF(OR(AND(OR(MONTH(F$5)=Tasks!$X109,MONTH(F$5)=Tasks!$Y109),F$5&gt;=DATE(YEAR($T109),MONTH($T109),1))),1,0),IF($U109&gt;0,IF(AND(1&gt;=$W109,MOD(1-$W109,$U109)=0),1,0),IF(EOMONTH(F$5,0)&lt;$T109,0,MAX(0,INT((EOMONTH(F$5,0)-$T109)/$V109)-IF(F$5&gt;$T109,-INT(-(F$5-$T109)/$V109),0)+1)))))</f>
        <v/>
      </c>
      <c r="G109" s="32">
        <f>IF($S109=0,0,IF($X109=1,IF(OR(AND(OR(MONTH(G$5)=Tasks!$X109,MONTH(G$5)=Tasks!$Y109),G$5&gt;=DATE(YEAR($T109),MONTH($T109),1))),1,0),IF($U109&gt;0,IF(AND(2&gt;=$W109,MOD(2-$W109,$U109)=0),1,0),IF(EOMONTH(G$5,0)&lt;$T109,0,MAX(0,INT((EOMONTH(G$5,0)-$T109)/$V109)-IF(G$5&gt;$T109,-INT(-(G$5-$T109)/$V109),0)+1)))))</f>
        <v/>
      </c>
      <c r="H109" s="32">
        <f>IF($S109=0,0,IF($X109=1,IF(OR(AND(OR(MONTH(H$5)=Tasks!$X109,MONTH(H$5)=Tasks!$Y109),H$5&gt;=DATE(YEAR($T109),MONTH($T109),1))),1,0),IF($U109&gt;0,IF(AND(3&gt;=$W109,MOD(3-$W109,$U109)=0),1,0),IF(EOMONTH(H$5,0)&lt;$T109,0,MAX(0,INT((EOMONTH(H$5,0)-$T109)/$V109)-IF(H$5&gt;$T109,-INT(-(H$5-$T109)/$V109),0)+1)))))</f>
        <v/>
      </c>
      <c r="I109" s="32">
        <f>IF($S109=0,0,IF($X109=1,IF(OR(AND(OR(MONTH(I$5)=Tasks!$X109,MONTH(I$5)=Tasks!$Y109),I$5&gt;=DATE(YEAR($T109),MONTH($T109),1))),1,0),IF($U109&gt;0,IF(AND(4&gt;=$W109,MOD(4-$W109,$U109)=0),1,0),IF(EOMONTH(I$5,0)&lt;$T109,0,MAX(0,INT((EOMONTH(I$5,0)-$T109)/$V109)-IF(I$5&gt;$T109,-INT(-(I$5-$T109)/$V109),0)+1)))))</f>
        <v/>
      </c>
      <c r="J109" s="32">
        <f>IF($S109=0,0,IF($X109=1,IF(OR(AND(OR(MONTH(J$5)=Tasks!$X109,MONTH(J$5)=Tasks!$Y109),J$5&gt;=DATE(YEAR($T109),MONTH($T109),1))),1,0),IF($U109&gt;0,IF(AND(5&gt;=$W109,MOD(5-$W109,$U109)=0),1,0),IF(EOMONTH(J$5,0)&lt;$T109,0,MAX(0,INT((EOMONTH(J$5,0)-$T109)/$V109)-IF(J$5&gt;$T109,-INT(-(J$5-$T109)/$V109),0)+1)))))</f>
        <v/>
      </c>
      <c r="K109" s="32">
        <f>IF($S109=0,0,IF($X109=1,IF(OR(AND(OR(MONTH(K$5)=Tasks!$X109,MONTH(K$5)=Tasks!$Y109),K$5&gt;=DATE(YEAR($T109),MONTH($T109),1))),1,0),IF($U109&gt;0,IF(AND(6&gt;=$W109,MOD(6-$W109,$U109)=0),1,0),IF(EOMONTH(K$5,0)&lt;$T109,0,MAX(0,INT((EOMONTH(K$5,0)-$T109)/$V109)-IF(K$5&gt;$T109,-INT(-(K$5-$T109)/$V109),0)+1)))))</f>
        <v/>
      </c>
      <c r="L109" s="32">
        <f>IF($S109=0,0,IF($X109=1,IF(OR(AND(OR(MONTH(L$5)=Tasks!$X109,MONTH(L$5)=Tasks!$Y109),L$5&gt;=DATE(YEAR($T109),MONTH($T109),1))),1,0),IF($U109&gt;0,IF(AND(7&gt;=$W109,MOD(7-$W109,$U109)=0),1,0),IF(EOMONTH(L$5,0)&lt;$T109,0,MAX(0,INT((EOMONTH(L$5,0)-$T109)/$V109)-IF(L$5&gt;$T109,-INT(-(L$5-$T109)/$V109),0)+1)))))</f>
        <v/>
      </c>
      <c r="M109" s="32">
        <f>IF($S109=0,0,IF($X109=1,IF(OR(AND(OR(MONTH(M$5)=Tasks!$X109,MONTH(M$5)=Tasks!$Y109),M$5&gt;=DATE(YEAR($T109),MONTH($T109),1))),1,0),IF($U109&gt;0,IF(AND(8&gt;=$W109,MOD(8-$W109,$U109)=0),1,0),IF(EOMONTH(M$5,0)&lt;$T109,0,MAX(0,INT((EOMONTH(M$5,0)-$T109)/$V109)-IF(M$5&gt;$T109,-INT(-(M$5-$T109)/$V109),0)+1)))))</f>
        <v/>
      </c>
      <c r="N109" s="32">
        <f>IF($S109=0,0,IF($X109=1,IF(OR(AND(OR(MONTH(N$5)=Tasks!$X109,MONTH(N$5)=Tasks!$Y109),N$5&gt;=DATE(YEAR($T109),MONTH($T109),1))),1,0),IF($U109&gt;0,IF(AND(9&gt;=$W109,MOD(9-$W109,$U109)=0),1,0),IF(EOMONTH(N$5,0)&lt;$T109,0,MAX(0,INT((EOMONTH(N$5,0)-$T109)/$V109)-IF(N$5&gt;$T109,-INT(-(N$5-$T109)/$V109),0)+1)))))</f>
        <v/>
      </c>
      <c r="O109" s="32">
        <f>IF($S109=0,0,IF($X109=1,IF(OR(AND(OR(MONTH(O$5)=Tasks!$X109,MONTH(O$5)=Tasks!$Y109),O$5&gt;=DATE(YEAR($T109),MONTH($T109),1))),1,0),IF($U109&gt;0,IF(AND(10&gt;=$W109,MOD(10-$W109,$U109)=0),1,0),IF(EOMONTH(O$5,0)&lt;$T109,0,MAX(0,INT((EOMONTH(O$5,0)-$T109)/$V109)-IF(O$5&gt;$T109,-INT(-(O$5-$T109)/$V109),0)+1)))))</f>
        <v/>
      </c>
      <c r="P109" s="32">
        <f>IF($S109=0,0,IF($X109=1,IF(OR(AND(OR(MONTH(P$5)=Tasks!$X109,MONTH(P$5)=Tasks!$Y109),P$5&gt;=DATE(YEAR($T109),MONTH($T109),1))),1,0),IF($U109&gt;0,IF(AND(11&gt;=$W109,MOD(11-$W109,$U109)=0),1,0),IF(EOMONTH(P$5,0)&lt;$T109,0,MAX(0,INT((EOMONTH(P$5,0)-$T109)/$V109)-IF(P$5&gt;$T109,-INT(-(P$5-$T109)/$V109),0)+1)))))</f>
        <v/>
      </c>
      <c r="Q109" s="32">
        <f>SUM(E109:P109)</f>
        <v/>
      </c>
      <c r="R109" s="26">
        <f>Q109*D109</f>
        <v/>
      </c>
      <c r="S109" s="22">
        <f>IF(AND(Tasks!$A109&lt;&gt;"",Tasks!Z109=1,Tasks!L109&lt;&gt;"No"),1,0)</f>
        <v/>
      </c>
      <c r="T109" s="7">
        <f>IF(S109=0,"",IF(X109=1,Tasks!S109,MAX(Tasks!S109,AsOf)))</f>
        <v/>
      </c>
      <c r="U109" s="22">
        <f>IF(OR(S109=0,X109=1),0,IF(Tasks!F109="Months",Tasks!E109,IF(Tasks!F109="Years",12*Tasks!E109,0)))</f>
        <v/>
      </c>
      <c r="V109" s="22">
        <f>IF(OR(S109=0,X109=1),0,IF(Tasks!F109="Days",Tasks!E109,IF(Tasks!F109="Weeks",7*Tasks!E109,0)))</f>
        <v/>
      </c>
      <c r="W109" s="22">
        <f>IF(S109=0,"",(YEAR(T109)-YEAR(PlanStart))*12+MONTH(T109)-MONTH(PlanStart))</f>
        <v/>
      </c>
      <c r="X109" s="22">
        <f>IF(Tasks!D109="Seasonal",1,0)</f>
        <v/>
      </c>
    </row>
    <row r="110">
      <c r="A110" s="11">
        <f>IF(Tasks!$A110="","",Tasks!$A110)</f>
        <v/>
      </c>
      <c r="B110" s="11">
        <f>IF(Tasks!$A110="","",Tasks!B110&amp;"")</f>
        <v/>
      </c>
      <c r="C110" s="31">
        <f>IF(Tasks!$A110="","",IF(S110=0,Tasks!U110,Tasks!S110))</f>
        <v/>
      </c>
      <c r="D110" s="26">
        <f>IF(Tasks!$A110="",0,N(Tasks!R110))</f>
        <v/>
      </c>
      <c r="E110" s="32">
        <f>IF($S110=0,0,IF($X110=1,IF(OR(AND(OR(MONTH(E$5)=Tasks!$X110,MONTH(E$5)=Tasks!$Y110),E$5&gt;=DATE(YEAR($T110),MONTH($T110),1)),AND(0=0,T110&lt;PlanStart)),1,0),IF($U110&gt;0,IF(AND(0&gt;=$W110,MOD(0-$W110,$U110)=0),1,0),IF(EOMONTH(E$5,0)&lt;$T110,0,MAX(0,INT((EOMONTH(E$5,0)-$T110)/$V110)-IF(E$5&gt;$T110,-INT(-(E$5-$T110)/$V110),0)+1)))))</f>
        <v/>
      </c>
      <c r="F110" s="32">
        <f>IF($S110=0,0,IF($X110=1,IF(OR(AND(OR(MONTH(F$5)=Tasks!$X110,MONTH(F$5)=Tasks!$Y110),F$5&gt;=DATE(YEAR($T110),MONTH($T110),1))),1,0),IF($U110&gt;0,IF(AND(1&gt;=$W110,MOD(1-$W110,$U110)=0),1,0),IF(EOMONTH(F$5,0)&lt;$T110,0,MAX(0,INT((EOMONTH(F$5,0)-$T110)/$V110)-IF(F$5&gt;$T110,-INT(-(F$5-$T110)/$V110),0)+1)))))</f>
        <v/>
      </c>
      <c r="G110" s="32">
        <f>IF($S110=0,0,IF($X110=1,IF(OR(AND(OR(MONTH(G$5)=Tasks!$X110,MONTH(G$5)=Tasks!$Y110),G$5&gt;=DATE(YEAR($T110),MONTH($T110),1))),1,0),IF($U110&gt;0,IF(AND(2&gt;=$W110,MOD(2-$W110,$U110)=0),1,0),IF(EOMONTH(G$5,0)&lt;$T110,0,MAX(0,INT((EOMONTH(G$5,0)-$T110)/$V110)-IF(G$5&gt;$T110,-INT(-(G$5-$T110)/$V110),0)+1)))))</f>
        <v/>
      </c>
      <c r="H110" s="32">
        <f>IF($S110=0,0,IF($X110=1,IF(OR(AND(OR(MONTH(H$5)=Tasks!$X110,MONTH(H$5)=Tasks!$Y110),H$5&gt;=DATE(YEAR($T110),MONTH($T110),1))),1,0),IF($U110&gt;0,IF(AND(3&gt;=$W110,MOD(3-$W110,$U110)=0),1,0),IF(EOMONTH(H$5,0)&lt;$T110,0,MAX(0,INT((EOMONTH(H$5,0)-$T110)/$V110)-IF(H$5&gt;$T110,-INT(-(H$5-$T110)/$V110),0)+1)))))</f>
        <v/>
      </c>
      <c r="I110" s="32">
        <f>IF($S110=0,0,IF($X110=1,IF(OR(AND(OR(MONTH(I$5)=Tasks!$X110,MONTH(I$5)=Tasks!$Y110),I$5&gt;=DATE(YEAR($T110),MONTH($T110),1))),1,0),IF($U110&gt;0,IF(AND(4&gt;=$W110,MOD(4-$W110,$U110)=0),1,0),IF(EOMONTH(I$5,0)&lt;$T110,0,MAX(0,INT((EOMONTH(I$5,0)-$T110)/$V110)-IF(I$5&gt;$T110,-INT(-(I$5-$T110)/$V110),0)+1)))))</f>
        <v/>
      </c>
      <c r="J110" s="32">
        <f>IF($S110=0,0,IF($X110=1,IF(OR(AND(OR(MONTH(J$5)=Tasks!$X110,MONTH(J$5)=Tasks!$Y110),J$5&gt;=DATE(YEAR($T110),MONTH($T110),1))),1,0),IF($U110&gt;0,IF(AND(5&gt;=$W110,MOD(5-$W110,$U110)=0),1,0),IF(EOMONTH(J$5,0)&lt;$T110,0,MAX(0,INT((EOMONTH(J$5,0)-$T110)/$V110)-IF(J$5&gt;$T110,-INT(-(J$5-$T110)/$V110),0)+1)))))</f>
        <v/>
      </c>
      <c r="K110" s="32">
        <f>IF($S110=0,0,IF($X110=1,IF(OR(AND(OR(MONTH(K$5)=Tasks!$X110,MONTH(K$5)=Tasks!$Y110),K$5&gt;=DATE(YEAR($T110),MONTH($T110),1))),1,0),IF($U110&gt;0,IF(AND(6&gt;=$W110,MOD(6-$W110,$U110)=0),1,0),IF(EOMONTH(K$5,0)&lt;$T110,0,MAX(0,INT((EOMONTH(K$5,0)-$T110)/$V110)-IF(K$5&gt;$T110,-INT(-(K$5-$T110)/$V110),0)+1)))))</f>
        <v/>
      </c>
      <c r="L110" s="32">
        <f>IF($S110=0,0,IF($X110=1,IF(OR(AND(OR(MONTH(L$5)=Tasks!$X110,MONTH(L$5)=Tasks!$Y110),L$5&gt;=DATE(YEAR($T110),MONTH($T110),1))),1,0),IF($U110&gt;0,IF(AND(7&gt;=$W110,MOD(7-$W110,$U110)=0),1,0),IF(EOMONTH(L$5,0)&lt;$T110,0,MAX(0,INT((EOMONTH(L$5,0)-$T110)/$V110)-IF(L$5&gt;$T110,-INT(-(L$5-$T110)/$V110),0)+1)))))</f>
        <v/>
      </c>
      <c r="M110" s="32">
        <f>IF($S110=0,0,IF($X110=1,IF(OR(AND(OR(MONTH(M$5)=Tasks!$X110,MONTH(M$5)=Tasks!$Y110),M$5&gt;=DATE(YEAR($T110),MONTH($T110),1))),1,0),IF($U110&gt;0,IF(AND(8&gt;=$W110,MOD(8-$W110,$U110)=0),1,0),IF(EOMONTH(M$5,0)&lt;$T110,0,MAX(0,INT((EOMONTH(M$5,0)-$T110)/$V110)-IF(M$5&gt;$T110,-INT(-(M$5-$T110)/$V110),0)+1)))))</f>
        <v/>
      </c>
      <c r="N110" s="32">
        <f>IF($S110=0,0,IF($X110=1,IF(OR(AND(OR(MONTH(N$5)=Tasks!$X110,MONTH(N$5)=Tasks!$Y110),N$5&gt;=DATE(YEAR($T110),MONTH($T110),1))),1,0),IF($U110&gt;0,IF(AND(9&gt;=$W110,MOD(9-$W110,$U110)=0),1,0),IF(EOMONTH(N$5,0)&lt;$T110,0,MAX(0,INT((EOMONTH(N$5,0)-$T110)/$V110)-IF(N$5&gt;$T110,-INT(-(N$5-$T110)/$V110),0)+1)))))</f>
        <v/>
      </c>
      <c r="O110" s="32">
        <f>IF($S110=0,0,IF($X110=1,IF(OR(AND(OR(MONTH(O$5)=Tasks!$X110,MONTH(O$5)=Tasks!$Y110),O$5&gt;=DATE(YEAR($T110),MONTH($T110),1))),1,0),IF($U110&gt;0,IF(AND(10&gt;=$W110,MOD(10-$W110,$U110)=0),1,0),IF(EOMONTH(O$5,0)&lt;$T110,0,MAX(0,INT((EOMONTH(O$5,0)-$T110)/$V110)-IF(O$5&gt;$T110,-INT(-(O$5-$T110)/$V110),0)+1)))))</f>
        <v/>
      </c>
      <c r="P110" s="32">
        <f>IF($S110=0,0,IF($X110=1,IF(OR(AND(OR(MONTH(P$5)=Tasks!$X110,MONTH(P$5)=Tasks!$Y110),P$5&gt;=DATE(YEAR($T110),MONTH($T110),1))),1,0),IF($U110&gt;0,IF(AND(11&gt;=$W110,MOD(11-$W110,$U110)=0),1,0),IF(EOMONTH(P$5,0)&lt;$T110,0,MAX(0,INT((EOMONTH(P$5,0)-$T110)/$V110)-IF(P$5&gt;$T110,-INT(-(P$5-$T110)/$V110),0)+1)))))</f>
        <v/>
      </c>
      <c r="Q110" s="32">
        <f>SUM(E110:P110)</f>
        <v/>
      </c>
      <c r="R110" s="26">
        <f>Q110*D110</f>
        <v/>
      </c>
      <c r="S110" s="22">
        <f>IF(AND(Tasks!$A110&lt;&gt;"",Tasks!Z110=1,Tasks!L110&lt;&gt;"No"),1,0)</f>
        <v/>
      </c>
      <c r="T110" s="7">
        <f>IF(S110=0,"",IF(X110=1,Tasks!S110,MAX(Tasks!S110,AsOf)))</f>
        <v/>
      </c>
      <c r="U110" s="22">
        <f>IF(OR(S110=0,X110=1),0,IF(Tasks!F110="Months",Tasks!E110,IF(Tasks!F110="Years",12*Tasks!E110,0)))</f>
        <v/>
      </c>
      <c r="V110" s="22">
        <f>IF(OR(S110=0,X110=1),0,IF(Tasks!F110="Days",Tasks!E110,IF(Tasks!F110="Weeks",7*Tasks!E110,0)))</f>
        <v/>
      </c>
      <c r="W110" s="22">
        <f>IF(S110=0,"",(YEAR(T110)-YEAR(PlanStart))*12+MONTH(T110)-MONTH(PlanStart))</f>
        <v/>
      </c>
      <c r="X110" s="22">
        <f>IF(Tasks!D110="Seasonal",1,0)</f>
        <v/>
      </c>
    </row>
    <row r="111">
      <c r="A111" s="11">
        <f>IF(Tasks!$A111="","",Tasks!$A111)</f>
        <v/>
      </c>
      <c r="B111" s="11">
        <f>IF(Tasks!$A111="","",Tasks!B111&amp;"")</f>
        <v/>
      </c>
      <c r="C111" s="31">
        <f>IF(Tasks!$A111="","",IF(S111=0,Tasks!U111,Tasks!S111))</f>
        <v/>
      </c>
      <c r="D111" s="26">
        <f>IF(Tasks!$A111="",0,N(Tasks!R111))</f>
        <v/>
      </c>
      <c r="E111" s="32">
        <f>IF($S111=0,0,IF($X111=1,IF(OR(AND(OR(MONTH(E$5)=Tasks!$X111,MONTH(E$5)=Tasks!$Y111),E$5&gt;=DATE(YEAR($T111),MONTH($T111),1)),AND(0=0,T111&lt;PlanStart)),1,0),IF($U111&gt;0,IF(AND(0&gt;=$W111,MOD(0-$W111,$U111)=0),1,0),IF(EOMONTH(E$5,0)&lt;$T111,0,MAX(0,INT((EOMONTH(E$5,0)-$T111)/$V111)-IF(E$5&gt;$T111,-INT(-(E$5-$T111)/$V111),0)+1)))))</f>
        <v/>
      </c>
      <c r="F111" s="32">
        <f>IF($S111=0,0,IF($X111=1,IF(OR(AND(OR(MONTH(F$5)=Tasks!$X111,MONTH(F$5)=Tasks!$Y111),F$5&gt;=DATE(YEAR($T111),MONTH($T111),1))),1,0),IF($U111&gt;0,IF(AND(1&gt;=$W111,MOD(1-$W111,$U111)=0),1,0),IF(EOMONTH(F$5,0)&lt;$T111,0,MAX(0,INT((EOMONTH(F$5,0)-$T111)/$V111)-IF(F$5&gt;$T111,-INT(-(F$5-$T111)/$V111),0)+1)))))</f>
        <v/>
      </c>
      <c r="G111" s="32">
        <f>IF($S111=0,0,IF($X111=1,IF(OR(AND(OR(MONTH(G$5)=Tasks!$X111,MONTH(G$5)=Tasks!$Y111),G$5&gt;=DATE(YEAR($T111),MONTH($T111),1))),1,0),IF($U111&gt;0,IF(AND(2&gt;=$W111,MOD(2-$W111,$U111)=0),1,0),IF(EOMONTH(G$5,0)&lt;$T111,0,MAX(0,INT((EOMONTH(G$5,0)-$T111)/$V111)-IF(G$5&gt;$T111,-INT(-(G$5-$T111)/$V111),0)+1)))))</f>
        <v/>
      </c>
      <c r="H111" s="32">
        <f>IF($S111=0,0,IF($X111=1,IF(OR(AND(OR(MONTH(H$5)=Tasks!$X111,MONTH(H$5)=Tasks!$Y111),H$5&gt;=DATE(YEAR($T111),MONTH($T111),1))),1,0),IF($U111&gt;0,IF(AND(3&gt;=$W111,MOD(3-$W111,$U111)=0),1,0),IF(EOMONTH(H$5,0)&lt;$T111,0,MAX(0,INT((EOMONTH(H$5,0)-$T111)/$V111)-IF(H$5&gt;$T111,-INT(-(H$5-$T111)/$V111),0)+1)))))</f>
        <v/>
      </c>
      <c r="I111" s="32">
        <f>IF($S111=0,0,IF($X111=1,IF(OR(AND(OR(MONTH(I$5)=Tasks!$X111,MONTH(I$5)=Tasks!$Y111),I$5&gt;=DATE(YEAR($T111),MONTH($T111),1))),1,0),IF($U111&gt;0,IF(AND(4&gt;=$W111,MOD(4-$W111,$U111)=0),1,0),IF(EOMONTH(I$5,0)&lt;$T111,0,MAX(0,INT((EOMONTH(I$5,0)-$T111)/$V111)-IF(I$5&gt;$T111,-INT(-(I$5-$T111)/$V111),0)+1)))))</f>
        <v/>
      </c>
      <c r="J111" s="32">
        <f>IF($S111=0,0,IF($X111=1,IF(OR(AND(OR(MONTH(J$5)=Tasks!$X111,MONTH(J$5)=Tasks!$Y111),J$5&gt;=DATE(YEAR($T111),MONTH($T111),1))),1,0),IF($U111&gt;0,IF(AND(5&gt;=$W111,MOD(5-$W111,$U111)=0),1,0),IF(EOMONTH(J$5,0)&lt;$T111,0,MAX(0,INT((EOMONTH(J$5,0)-$T111)/$V111)-IF(J$5&gt;$T111,-INT(-(J$5-$T111)/$V111),0)+1)))))</f>
        <v/>
      </c>
      <c r="K111" s="32">
        <f>IF($S111=0,0,IF($X111=1,IF(OR(AND(OR(MONTH(K$5)=Tasks!$X111,MONTH(K$5)=Tasks!$Y111),K$5&gt;=DATE(YEAR($T111),MONTH($T111),1))),1,0),IF($U111&gt;0,IF(AND(6&gt;=$W111,MOD(6-$W111,$U111)=0),1,0),IF(EOMONTH(K$5,0)&lt;$T111,0,MAX(0,INT((EOMONTH(K$5,0)-$T111)/$V111)-IF(K$5&gt;$T111,-INT(-(K$5-$T111)/$V111),0)+1)))))</f>
        <v/>
      </c>
      <c r="L111" s="32">
        <f>IF($S111=0,0,IF($X111=1,IF(OR(AND(OR(MONTH(L$5)=Tasks!$X111,MONTH(L$5)=Tasks!$Y111),L$5&gt;=DATE(YEAR($T111),MONTH($T111),1))),1,0),IF($U111&gt;0,IF(AND(7&gt;=$W111,MOD(7-$W111,$U111)=0),1,0),IF(EOMONTH(L$5,0)&lt;$T111,0,MAX(0,INT((EOMONTH(L$5,0)-$T111)/$V111)-IF(L$5&gt;$T111,-INT(-(L$5-$T111)/$V111),0)+1)))))</f>
        <v/>
      </c>
      <c r="M111" s="32">
        <f>IF($S111=0,0,IF($X111=1,IF(OR(AND(OR(MONTH(M$5)=Tasks!$X111,MONTH(M$5)=Tasks!$Y111),M$5&gt;=DATE(YEAR($T111),MONTH($T111),1))),1,0),IF($U111&gt;0,IF(AND(8&gt;=$W111,MOD(8-$W111,$U111)=0),1,0),IF(EOMONTH(M$5,0)&lt;$T111,0,MAX(0,INT((EOMONTH(M$5,0)-$T111)/$V111)-IF(M$5&gt;$T111,-INT(-(M$5-$T111)/$V111),0)+1)))))</f>
        <v/>
      </c>
      <c r="N111" s="32">
        <f>IF($S111=0,0,IF($X111=1,IF(OR(AND(OR(MONTH(N$5)=Tasks!$X111,MONTH(N$5)=Tasks!$Y111),N$5&gt;=DATE(YEAR($T111),MONTH($T111),1))),1,0),IF($U111&gt;0,IF(AND(9&gt;=$W111,MOD(9-$W111,$U111)=0),1,0),IF(EOMONTH(N$5,0)&lt;$T111,0,MAX(0,INT((EOMONTH(N$5,0)-$T111)/$V111)-IF(N$5&gt;$T111,-INT(-(N$5-$T111)/$V111),0)+1)))))</f>
        <v/>
      </c>
      <c r="O111" s="32">
        <f>IF($S111=0,0,IF($X111=1,IF(OR(AND(OR(MONTH(O$5)=Tasks!$X111,MONTH(O$5)=Tasks!$Y111),O$5&gt;=DATE(YEAR($T111),MONTH($T111),1))),1,0),IF($U111&gt;0,IF(AND(10&gt;=$W111,MOD(10-$W111,$U111)=0),1,0),IF(EOMONTH(O$5,0)&lt;$T111,0,MAX(0,INT((EOMONTH(O$5,0)-$T111)/$V111)-IF(O$5&gt;$T111,-INT(-(O$5-$T111)/$V111),0)+1)))))</f>
        <v/>
      </c>
      <c r="P111" s="32">
        <f>IF($S111=0,0,IF($X111=1,IF(OR(AND(OR(MONTH(P$5)=Tasks!$X111,MONTH(P$5)=Tasks!$Y111),P$5&gt;=DATE(YEAR($T111),MONTH($T111),1))),1,0),IF($U111&gt;0,IF(AND(11&gt;=$W111,MOD(11-$W111,$U111)=0),1,0),IF(EOMONTH(P$5,0)&lt;$T111,0,MAX(0,INT((EOMONTH(P$5,0)-$T111)/$V111)-IF(P$5&gt;$T111,-INT(-(P$5-$T111)/$V111),0)+1)))))</f>
        <v/>
      </c>
      <c r="Q111" s="32">
        <f>SUM(E111:P111)</f>
        <v/>
      </c>
      <c r="R111" s="26">
        <f>Q111*D111</f>
        <v/>
      </c>
      <c r="S111" s="22">
        <f>IF(AND(Tasks!$A111&lt;&gt;"",Tasks!Z111=1,Tasks!L111&lt;&gt;"No"),1,0)</f>
        <v/>
      </c>
      <c r="T111" s="7">
        <f>IF(S111=0,"",IF(X111=1,Tasks!S111,MAX(Tasks!S111,AsOf)))</f>
        <v/>
      </c>
      <c r="U111" s="22">
        <f>IF(OR(S111=0,X111=1),0,IF(Tasks!F111="Months",Tasks!E111,IF(Tasks!F111="Years",12*Tasks!E111,0)))</f>
        <v/>
      </c>
      <c r="V111" s="22">
        <f>IF(OR(S111=0,X111=1),0,IF(Tasks!F111="Days",Tasks!E111,IF(Tasks!F111="Weeks",7*Tasks!E111,0)))</f>
        <v/>
      </c>
      <c r="W111" s="22">
        <f>IF(S111=0,"",(YEAR(T111)-YEAR(PlanStart))*12+MONTH(T111)-MONTH(PlanStart))</f>
        <v/>
      </c>
      <c r="X111" s="22">
        <f>IF(Tasks!D111="Seasonal",1,0)</f>
        <v/>
      </c>
    </row>
    <row r="112">
      <c r="A112" s="11">
        <f>IF(Tasks!$A112="","",Tasks!$A112)</f>
        <v/>
      </c>
      <c r="B112" s="11">
        <f>IF(Tasks!$A112="","",Tasks!B112&amp;"")</f>
        <v/>
      </c>
      <c r="C112" s="31">
        <f>IF(Tasks!$A112="","",IF(S112=0,Tasks!U112,Tasks!S112))</f>
        <v/>
      </c>
      <c r="D112" s="26">
        <f>IF(Tasks!$A112="",0,N(Tasks!R112))</f>
        <v/>
      </c>
      <c r="E112" s="32">
        <f>IF($S112=0,0,IF($X112=1,IF(OR(AND(OR(MONTH(E$5)=Tasks!$X112,MONTH(E$5)=Tasks!$Y112),E$5&gt;=DATE(YEAR($T112),MONTH($T112),1)),AND(0=0,T112&lt;PlanStart)),1,0),IF($U112&gt;0,IF(AND(0&gt;=$W112,MOD(0-$W112,$U112)=0),1,0),IF(EOMONTH(E$5,0)&lt;$T112,0,MAX(0,INT((EOMONTH(E$5,0)-$T112)/$V112)-IF(E$5&gt;$T112,-INT(-(E$5-$T112)/$V112),0)+1)))))</f>
        <v/>
      </c>
      <c r="F112" s="32">
        <f>IF($S112=0,0,IF($X112=1,IF(OR(AND(OR(MONTH(F$5)=Tasks!$X112,MONTH(F$5)=Tasks!$Y112),F$5&gt;=DATE(YEAR($T112),MONTH($T112),1))),1,0),IF($U112&gt;0,IF(AND(1&gt;=$W112,MOD(1-$W112,$U112)=0),1,0),IF(EOMONTH(F$5,0)&lt;$T112,0,MAX(0,INT((EOMONTH(F$5,0)-$T112)/$V112)-IF(F$5&gt;$T112,-INT(-(F$5-$T112)/$V112),0)+1)))))</f>
        <v/>
      </c>
      <c r="G112" s="32">
        <f>IF($S112=0,0,IF($X112=1,IF(OR(AND(OR(MONTH(G$5)=Tasks!$X112,MONTH(G$5)=Tasks!$Y112),G$5&gt;=DATE(YEAR($T112),MONTH($T112),1))),1,0),IF($U112&gt;0,IF(AND(2&gt;=$W112,MOD(2-$W112,$U112)=0),1,0),IF(EOMONTH(G$5,0)&lt;$T112,0,MAX(0,INT((EOMONTH(G$5,0)-$T112)/$V112)-IF(G$5&gt;$T112,-INT(-(G$5-$T112)/$V112),0)+1)))))</f>
        <v/>
      </c>
      <c r="H112" s="32">
        <f>IF($S112=0,0,IF($X112=1,IF(OR(AND(OR(MONTH(H$5)=Tasks!$X112,MONTH(H$5)=Tasks!$Y112),H$5&gt;=DATE(YEAR($T112),MONTH($T112),1))),1,0),IF($U112&gt;0,IF(AND(3&gt;=$W112,MOD(3-$W112,$U112)=0),1,0),IF(EOMONTH(H$5,0)&lt;$T112,0,MAX(0,INT((EOMONTH(H$5,0)-$T112)/$V112)-IF(H$5&gt;$T112,-INT(-(H$5-$T112)/$V112),0)+1)))))</f>
        <v/>
      </c>
      <c r="I112" s="32">
        <f>IF($S112=0,0,IF($X112=1,IF(OR(AND(OR(MONTH(I$5)=Tasks!$X112,MONTH(I$5)=Tasks!$Y112),I$5&gt;=DATE(YEAR($T112),MONTH($T112),1))),1,0),IF($U112&gt;0,IF(AND(4&gt;=$W112,MOD(4-$W112,$U112)=0),1,0),IF(EOMONTH(I$5,0)&lt;$T112,0,MAX(0,INT((EOMONTH(I$5,0)-$T112)/$V112)-IF(I$5&gt;$T112,-INT(-(I$5-$T112)/$V112),0)+1)))))</f>
        <v/>
      </c>
      <c r="J112" s="32">
        <f>IF($S112=0,0,IF($X112=1,IF(OR(AND(OR(MONTH(J$5)=Tasks!$X112,MONTH(J$5)=Tasks!$Y112),J$5&gt;=DATE(YEAR($T112),MONTH($T112),1))),1,0),IF($U112&gt;0,IF(AND(5&gt;=$W112,MOD(5-$W112,$U112)=0),1,0),IF(EOMONTH(J$5,0)&lt;$T112,0,MAX(0,INT((EOMONTH(J$5,0)-$T112)/$V112)-IF(J$5&gt;$T112,-INT(-(J$5-$T112)/$V112),0)+1)))))</f>
        <v/>
      </c>
      <c r="K112" s="32">
        <f>IF($S112=0,0,IF($X112=1,IF(OR(AND(OR(MONTH(K$5)=Tasks!$X112,MONTH(K$5)=Tasks!$Y112),K$5&gt;=DATE(YEAR($T112),MONTH($T112),1))),1,0),IF($U112&gt;0,IF(AND(6&gt;=$W112,MOD(6-$W112,$U112)=0),1,0),IF(EOMONTH(K$5,0)&lt;$T112,0,MAX(0,INT((EOMONTH(K$5,0)-$T112)/$V112)-IF(K$5&gt;$T112,-INT(-(K$5-$T112)/$V112),0)+1)))))</f>
        <v/>
      </c>
      <c r="L112" s="32">
        <f>IF($S112=0,0,IF($X112=1,IF(OR(AND(OR(MONTH(L$5)=Tasks!$X112,MONTH(L$5)=Tasks!$Y112),L$5&gt;=DATE(YEAR($T112),MONTH($T112),1))),1,0),IF($U112&gt;0,IF(AND(7&gt;=$W112,MOD(7-$W112,$U112)=0),1,0),IF(EOMONTH(L$5,0)&lt;$T112,0,MAX(0,INT((EOMONTH(L$5,0)-$T112)/$V112)-IF(L$5&gt;$T112,-INT(-(L$5-$T112)/$V112),0)+1)))))</f>
        <v/>
      </c>
      <c r="M112" s="32">
        <f>IF($S112=0,0,IF($X112=1,IF(OR(AND(OR(MONTH(M$5)=Tasks!$X112,MONTH(M$5)=Tasks!$Y112),M$5&gt;=DATE(YEAR($T112),MONTH($T112),1))),1,0),IF($U112&gt;0,IF(AND(8&gt;=$W112,MOD(8-$W112,$U112)=0),1,0),IF(EOMONTH(M$5,0)&lt;$T112,0,MAX(0,INT((EOMONTH(M$5,0)-$T112)/$V112)-IF(M$5&gt;$T112,-INT(-(M$5-$T112)/$V112),0)+1)))))</f>
        <v/>
      </c>
      <c r="N112" s="32">
        <f>IF($S112=0,0,IF($X112=1,IF(OR(AND(OR(MONTH(N$5)=Tasks!$X112,MONTH(N$5)=Tasks!$Y112),N$5&gt;=DATE(YEAR($T112),MONTH($T112),1))),1,0),IF($U112&gt;0,IF(AND(9&gt;=$W112,MOD(9-$W112,$U112)=0),1,0),IF(EOMONTH(N$5,0)&lt;$T112,0,MAX(0,INT((EOMONTH(N$5,0)-$T112)/$V112)-IF(N$5&gt;$T112,-INT(-(N$5-$T112)/$V112),0)+1)))))</f>
        <v/>
      </c>
      <c r="O112" s="32">
        <f>IF($S112=0,0,IF($X112=1,IF(OR(AND(OR(MONTH(O$5)=Tasks!$X112,MONTH(O$5)=Tasks!$Y112),O$5&gt;=DATE(YEAR($T112),MONTH($T112),1))),1,0),IF($U112&gt;0,IF(AND(10&gt;=$W112,MOD(10-$W112,$U112)=0),1,0),IF(EOMONTH(O$5,0)&lt;$T112,0,MAX(0,INT((EOMONTH(O$5,0)-$T112)/$V112)-IF(O$5&gt;$T112,-INT(-(O$5-$T112)/$V112),0)+1)))))</f>
        <v/>
      </c>
      <c r="P112" s="32">
        <f>IF($S112=0,0,IF($X112=1,IF(OR(AND(OR(MONTH(P$5)=Tasks!$X112,MONTH(P$5)=Tasks!$Y112),P$5&gt;=DATE(YEAR($T112),MONTH($T112),1))),1,0),IF($U112&gt;0,IF(AND(11&gt;=$W112,MOD(11-$W112,$U112)=0),1,0),IF(EOMONTH(P$5,0)&lt;$T112,0,MAX(0,INT((EOMONTH(P$5,0)-$T112)/$V112)-IF(P$5&gt;$T112,-INT(-(P$5-$T112)/$V112),0)+1)))))</f>
        <v/>
      </c>
      <c r="Q112" s="32">
        <f>SUM(E112:P112)</f>
        <v/>
      </c>
      <c r="R112" s="26">
        <f>Q112*D112</f>
        <v/>
      </c>
      <c r="S112" s="22">
        <f>IF(AND(Tasks!$A112&lt;&gt;"",Tasks!Z112=1,Tasks!L112&lt;&gt;"No"),1,0)</f>
        <v/>
      </c>
      <c r="T112" s="7">
        <f>IF(S112=0,"",IF(X112=1,Tasks!S112,MAX(Tasks!S112,AsOf)))</f>
        <v/>
      </c>
      <c r="U112" s="22">
        <f>IF(OR(S112=0,X112=1),0,IF(Tasks!F112="Months",Tasks!E112,IF(Tasks!F112="Years",12*Tasks!E112,0)))</f>
        <v/>
      </c>
      <c r="V112" s="22">
        <f>IF(OR(S112=0,X112=1),0,IF(Tasks!F112="Days",Tasks!E112,IF(Tasks!F112="Weeks",7*Tasks!E112,0)))</f>
        <v/>
      </c>
      <c r="W112" s="22">
        <f>IF(S112=0,"",(YEAR(T112)-YEAR(PlanStart))*12+MONTH(T112)-MONTH(PlanStart))</f>
        <v/>
      </c>
      <c r="X112" s="22">
        <f>IF(Tasks!D112="Seasonal",1,0)</f>
        <v/>
      </c>
    </row>
    <row r="113">
      <c r="A113" s="11">
        <f>IF(Tasks!$A113="","",Tasks!$A113)</f>
        <v/>
      </c>
      <c r="B113" s="11">
        <f>IF(Tasks!$A113="","",Tasks!B113&amp;"")</f>
        <v/>
      </c>
      <c r="C113" s="31">
        <f>IF(Tasks!$A113="","",IF(S113=0,Tasks!U113,Tasks!S113))</f>
        <v/>
      </c>
      <c r="D113" s="26">
        <f>IF(Tasks!$A113="",0,N(Tasks!R113))</f>
        <v/>
      </c>
      <c r="E113" s="32">
        <f>IF($S113=0,0,IF($X113=1,IF(OR(AND(OR(MONTH(E$5)=Tasks!$X113,MONTH(E$5)=Tasks!$Y113),E$5&gt;=DATE(YEAR($T113),MONTH($T113),1)),AND(0=0,T113&lt;PlanStart)),1,0),IF($U113&gt;0,IF(AND(0&gt;=$W113,MOD(0-$W113,$U113)=0),1,0),IF(EOMONTH(E$5,0)&lt;$T113,0,MAX(0,INT((EOMONTH(E$5,0)-$T113)/$V113)-IF(E$5&gt;$T113,-INT(-(E$5-$T113)/$V113),0)+1)))))</f>
        <v/>
      </c>
      <c r="F113" s="32">
        <f>IF($S113=0,0,IF($X113=1,IF(OR(AND(OR(MONTH(F$5)=Tasks!$X113,MONTH(F$5)=Tasks!$Y113),F$5&gt;=DATE(YEAR($T113),MONTH($T113),1))),1,0),IF($U113&gt;0,IF(AND(1&gt;=$W113,MOD(1-$W113,$U113)=0),1,0),IF(EOMONTH(F$5,0)&lt;$T113,0,MAX(0,INT((EOMONTH(F$5,0)-$T113)/$V113)-IF(F$5&gt;$T113,-INT(-(F$5-$T113)/$V113),0)+1)))))</f>
        <v/>
      </c>
      <c r="G113" s="32">
        <f>IF($S113=0,0,IF($X113=1,IF(OR(AND(OR(MONTH(G$5)=Tasks!$X113,MONTH(G$5)=Tasks!$Y113),G$5&gt;=DATE(YEAR($T113),MONTH($T113),1))),1,0),IF($U113&gt;0,IF(AND(2&gt;=$W113,MOD(2-$W113,$U113)=0),1,0),IF(EOMONTH(G$5,0)&lt;$T113,0,MAX(0,INT((EOMONTH(G$5,0)-$T113)/$V113)-IF(G$5&gt;$T113,-INT(-(G$5-$T113)/$V113),0)+1)))))</f>
        <v/>
      </c>
      <c r="H113" s="32">
        <f>IF($S113=0,0,IF($X113=1,IF(OR(AND(OR(MONTH(H$5)=Tasks!$X113,MONTH(H$5)=Tasks!$Y113),H$5&gt;=DATE(YEAR($T113),MONTH($T113),1))),1,0),IF($U113&gt;0,IF(AND(3&gt;=$W113,MOD(3-$W113,$U113)=0),1,0),IF(EOMONTH(H$5,0)&lt;$T113,0,MAX(0,INT((EOMONTH(H$5,0)-$T113)/$V113)-IF(H$5&gt;$T113,-INT(-(H$5-$T113)/$V113),0)+1)))))</f>
        <v/>
      </c>
      <c r="I113" s="32">
        <f>IF($S113=0,0,IF($X113=1,IF(OR(AND(OR(MONTH(I$5)=Tasks!$X113,MONTH(I$5)=Tasks!$Y113),I$5&gt;=DATE(YEAR($T113),MONTH($T113),1))),1,0),IF($U113&gt;0,IF(AND(4&gt;=$W113,MOD(4-$W113,$U113)=0),1,0),IF(EOMONTH(I$5,0)&lt;$T113,0,MAX(0,INT((EOMONTH(I$5,0)-$T113)/$V113)-IF(I$5&gt;$T113,-INT(-(I$5-$T113)/$V113),0)+1)))))</f>
        <v/>
      </c>
      <c r="J113" s="32">
        <f>IF($S113=0,0,IF($X113=1,IF(OR(AND(OR(MONTH(J$5)=Tasks!$X113,MONTH(J$5)=Tasks!$Y113),J$5&gt;=DATE(YEAR($T113),MONTH($T113),1))),1,0),IF($U113&gt;0,IF(AND(5&gt;=$W113,MOD(5-$W113,$U113)=0),1,0),IF(EOMONTH(J$5,0)&lt;$T113,0,MAX(0,INT((EOMONTH(J$5,0)-$T113)/$V113)-IF(J$5&gt;$T113,-INT(-(J$5-$T113)/$V113),0)+1)))))</f>
        <v/>
      </c>
      <c r="K113" s="32">
        <f>IF($S113=0,0,IF($X113=1,IF(OR(AND(OR(MONTH(K$5)=Tasks!$X113,MONTH(K$5)=Tasks!$Y113),K$5&gt;=DATE(YEAR($T113),MONTH($T113),1))),1,0),IF($U113&gt;0,IF(AND(6&gt;=$W113,MOD(6-$W113,$U113)=0),1,0),IF(EOMONTH(K$5,0)&lt;$T113,0,MAX(0,INT((EOMONTH(K$5,0)-$T113)/$V113)-IF(K$5&gt;$T113,-INT(-(K$5-$T113)/$V113),0)+1)))))</f>
        <v/>
      </c>
      <c r="L113" s="32">
        <f>IF($S113=0,0,IF($X113=1,IF(OR(AND(OR(MONTH(L$5)=Tasks!$X113,MONTH(L$5)=Tasks!$Y113),L$5&gt;=DATE(YEAR($T113),MONTH($T113),1))),1,0),IF($U113&gt;0,IF(AND(7&gt;=$W113,MOD(7-$W113,$U113)=0),1,0),IF(EOMONTH(L$5,0)&lt;$T113,0,MAX(0,INT((EOMONTH(L$5,0)-$T113)/$V113)-IF(L$5&gt;$T113,-INT(-(L$5-$T113)/$V113),0)+1)))))</f>
        <v/>
      </c>
      <c r="M113" s="32">
        <f>IF($S113=0,0,IF($X113=1,IF(OR(AND(OR(MONTH(M$5)=Tasks!$X113,MONTH(M$5)=Tasks!$Y113),M$5&gt;=DATE(YEAR($T113),MONTH($T113),1))),1,0),IF($U113&gt;0,IF(AND(8&gt;=$W113,MOD(8-$W113,$U113)=0),1,0),IF(EOMONTH(M$5,0)&lt;$T113,0,MAX(0,INT((EOMONTH(M$5,0)-$T113)/$V113)-IF(M$5&gt;$T113,-INT(-(M$5-$T113)/$V113),0)+1)))))</f>
        <v/>
      </c>
      <c r="N113" s="32">
        <f>IF($S113=0,0,IF($X113=1,IF(OR(AND(OR(MONTH(N$5)=Tasks!$X113,MONTH(N$5)=Tasks!$Y113),N$5&gt;=DATE(YEAR($T113),MONTH($T113),1))),1,0),IF($U113&gt;0,IF(AND(9&gt;=$W113,MOD(9-$W113,$U113)=0),1,0),IF(EOMONTH(N$5,0)&lt;$T113,0,MAX(0,INT((EOMONTH(N$5,0)-$T113)/$V113)-IF(N$5&gt;$T113,-INT(-(N$5-$T113)/$V113),0)+1)))))</f>
        <v/>
      </c>
      <c r="O113" s="32">
        <f>IF($S113=0,0,IF($X113=1,IF(OR(AND(OR(MONTH(O$5)=Tasks!$X113,MONTH(O$5)=Tasks!$Y113),O$5&gt;=DATE(YEAR($T113),MONTH($T113),1))),1,0),IF($U113&gt;0,IF(AND(10&gt;=$W113,MOD(10-$W113,$U113)=0),1,0),IF(EOMONTH(O$5,0)&lt;$T113,0,MAX(0,INT((EOMONTH(O$5,0)-$T113)/$V113)-IF(O$5&gt;$T113,-INT(-(O$5-$T113)/$V113),0)+1)))))</f>
        <v/>
      </c>
      <c r="P113" s="32">
        <f>IF($S113=0,0,IF($X113=1,IF(OR(AND(OR(MONTH(P$5)=Tasks!$X113,MONTH(P$5)=Tasks!$Y113),P$5&gt;=DATE(YEAR($T113),MONTH($T113),1))),1,0),IF($U113&gt;0,IF(AND(11&gt;=$W113,MOD(11-$W113,$U113)=0),1,0),IF(EOMONTH(P$5,0)&lt;$T113,0,MAX(0,INT((EOMONTH(P$5,0)-$T113)/$V113)-IF(P$5&gt;$T113,-INT(-(P$5-$T113)/$V113),0)+1)))))</f>
        <v/>
      </c>
      <c r="Q113" s="32">
        <f>SUM(E113:P113)</f>
        <v/>
      </c>
      <c r="R113" s="26">
        <f>Q113*D113</f>
        <v/>
      </c>
      <c r="S113" s="22">
        <f>IF(AND(Tasks!$A113&lt;&gt;"",Tasks!Z113=1,Tasks!L113&lt;&gt;"No"),1,0)</f>
        <v/>
      </c>
      <c r="T113" s="7">
        <f>IF(S113=0,"",IF(X113=1,Tasks!S113,MAX(Tasks!S113,AsOf)))</f>
        <v/>
      </c>
      <c r="U113" s="22">
        <f>IF(OR(S113=0,X113=1),0,IF(Tasks!F113="Months",Tasks!E113,IF(Tasks!F113="Years",12*Tasks!E113,0)))</f>
        <v/>
      </c>
      <c r="V113" s="22">
        <f>IF(OR(S113=0,X113=1),0,IF(Tasks!F113="Days",Tasks!E113,IF(Tasks!F113="Weeks",7*Tasks!E113,0)))</f>
        <v/>
      </c>
      <c r="W113" s="22">
        <f>IF(S113=0,"",(YEAR(T113)-YEAR(PlanStart))*12+MONTH(T113)-MONTH(PlanStart))</f>
        <v/>
      </c>
      <c r="X113" s="22">
        <f>IF(Tasks!D113="Seasonal",1,0)</f>
        <v/>
      </c>
    </row>
    <row r="114">
      <c r="A114" s="11">
        <f>IF(Tasks!$A114="","",Tasks!$A114)</f>
        <v/>
      </c>
      <c r="B114" s="11">
        <f>IF(Tasks!$A114="","",Tasks!B114&amp;"")</f>
        <v/>
      </c>
      <c r="C114" s="31">
        <f>IF(Tasks!$A114="","",IF(S114=0,Tasks!U114,Tasks!S114))</f>
        <v/>
      </c>
      <c r="D114" s="26">
        <f>IF(Tasks!$A114="",0,N(Tasks!R114))</f>
        <v/>
      </c>
      <c r="E114" s="32">
        <f>IF($S114=0,0,IF($X114=1,IF(OR(AND(OR(MONTH(E$5)=Tasks!$X114,MONTH(E$5)=Tasks!$Y114),E$5&gt;=DATE(YEAR($T114),MONTH($T114),1)),AND(0=0,T114&lt;PlanStart)),1,0),IF($U114&gt;0,IF(AND(0&gt;=$W114,MOD(0-$W114,$U114)=0),1,0),IF(EOMONTH(E$5,0)&lt;$T114,0,MAX(0,INT((EOMONTH(E$5,0)-$T114)/$V114)-IF(E$5&gt;$T114,-INT(-(E$5-$T114)/$V114),0)+1)))))</f>
        <v/>
      </c>
      <c r="F114" s="32">
        <f>IF($S114=0,0,IF($X114=1,IF(OR(AND(OR(MONTH(F$5)=Tasks!$X114,MONTH(F$5)=Tasks!$Y114),F$5&gt;=DATE(YEAR($T114),MONTH($T114),1))),1,0),IF($U114&gt;0,IF(AND(1&gt;=$W114,MOD(1-$W114,$U114)=0),1,0),IF(EOMONTH(F$5,0)&lt;$T114,0,MAX(0,INT((EOMONTH(F$5,0)-$T114)/$V114)-IF(F$5&gt;$T114,-INT(-(F$5-$T114)/$V114),0)+1)))))</f>
        <v/>
      </c>
      <c r="G114" s="32">
        <f>IF($S114=0,0,IF($X114=1,IF(OR(AND(OR(MONTH(G$5)=Tasks!$X114,MONTH(G$5)=Tasks!$Y114),G$5&gt;=DATE(YEAR($T114),MONTH($T114),1))),1,0),IF($U114&gt;0,IF(AND(2&gt;=$W114,MOD(2-$W114,$U114)=0),1,0),IF(EOMONTH(G$5,0)&lt;$T114,0,MAX(0,INT((EOMONTH(G$5,0)-$T114)/$V114)-IF(G$5&gt;$T114,-INT(-(G$5-$T114)/$V114),0)+1)))))</f>
        <v/>
      </c>
      <c r="H114" s="32">
        <f>IF($S114=0,0,IF($X114=1,IF(OR(AND(OR(MONTH(H$5)=Tasks!$X114,MONTH(H$5)=Tasks!$Y114),H$5&gt;=DATE(YEAR($T114),MONTH($T114),1))),1,0),IF($U114&gt;0,IF(AND(3&gt;=$W114,MOD(3-$W114,$U114)=0),1,0),IF(EOMONTH(H$5,0)&lt;$T114,0,MAX(0,INT((EOMONTH(H$5,0)-$T114)/$V114)-IF(H$5&gt;$T114,-INT(-(H$5-$T114)/$V114),0)+1)))))</f>
        <v/>
      </c>
      <c r="I114" s="32">
        <f>IF($S114=0,0,IF($X114=1,IF(OR(AND(OR(MONTH(I$5)=Tasks!$X114,MONTH(I$5)=Tasks!$Y114),I$5&gt;=DATE(YEAR($T114),MONTH($T114),1))),1,0),IF($U114&gt;0,IF(AND(4&gt;=$W114,MOD(4-$W114,$U114)=0),1,0),IF(EOMONTH(I$5,0)&lt;$T114,0,MAX(0,INT((EOMONTH(I$5,0)-$T114)/$V114)-IF(I$5&gt;$T114,-INT(-(I$5-$T114)/$V114),0)+1)))))</f>
        <v/>
      </c>
      <c r="J114" s="32">
        <f>IF($S114=0,0,IF($X114=1,IF(OR(AND(OR(MONTH(J$5)=Tasks!$X114,MONTH(J$5)=Tasks!$Y114),J$5&gt;=DATE(YEAR($T114),MONTH($T114),1))),1,0),IF($U114&gt;0,IF(AND(5&gt;=$W114,MOD(5-$W114,$U114)=0),1,0),IF(EOMONTH(J$5,0)&lt;$T114,0,MAX(0,INT((EOMONTH(J$5,0)-$T114)/$V114)-IF(J$5&gt;$T114,-INT(-(J$5-$T114)/$V114),0)+1)))))</f>
        <v/>
      </c>
      <c r="K114" s="32">
        <f>IF($S114=0,0,IF($X114=1,IF(OR(AND(OR(MONTH(K$5)=Tasks!$X114,MONTH(K$5)=Tasks!$Y114),K$5&gt;=DATE(YEAR($T114),MONTH($T114),1))),1,0),IF($U114&gt;0,IF(AND(6&gt;=$W114,MOD(6-$W114,$U114)=0),1,0),IF(EOMONTH(K$5,0)&lt;$T114,0,MAX(0,INT((EOMONTH(K$5,0)-$T114)/$V114)-IF(K$5&gt;$T114,-INT(-(K$5-$T114)/$V114),0)+1)))))</f>
        <v/>
      </c>
      <c r="L114" s="32">
        <f>IF($S114=0,0,IF($X114=1,IF(OR(AND(OR(MONTH(L$5)=Tasks!$X114,MONTH(L$5)=Tasks!$Y114),L$5&gt;=DATE(YEAR($T114),MONTH($T114),1))),1,0),IF($U114&gt;0,IF(AND(7&gt;=$W114,MOD(7-$W114,$U114)=0),1,0),IF(EOMONTH(L$5,0)&lt;$T114,0,MAX(0,INT((EOMONTH(L$5,0)-$T114)/$V114)-IF(L$5&gt;$T114,-INT(-(L$5-$T114)/$V114),0)+1)))))</f>
        <v/>
      </c>
      <c r="M114" s="32">
        <f>IF($S114=0,0,IF($X114=1,IF(OR(AND(OR(MONTH(M$5)=Tasks!$X114,MONTH(M$5)=Tasks!$Y114),M$5&gt;=DATE(YEAR($T114),MONTH($T114),1))),1,0),IF($U114&gt;0,IF(AND(8&gt;=$W114,MOD(8-$W114,$U114)=0),1,0),IF(EOMONTH(M$5,0)&lt;$T114,0,MAX(0,INT((EOMONTH(M$5,0)-$T114)/$V114)-IF(M$5&gt;$T114,-INT(-(M$5-$T114)/$V114),0)+1)))))</f>
        <v/>
      </c>
      <c r="N114" s="32">
        <f>IF($S114=0,0,IF($X114=1,IF(OR(AND(OR(MONTH(N$5)=Tasks!$X114,MONTH(N$5)=Tasks!$Y114),N$5&gt;=DATE(YEAR($T114),MONTH($T114),1))),1,0),IF($U114&gt;0,IF(AND(9&gt;=$W114,MOD(9-$W114,$U114)=0),1,0),IF(EOMONTH(N$5,0)&lt;$T114,0,MAX(0,INT((EOMONTH(N$5,0)-$T114)/$V114)-IF(N$5&gt;$T114,-INT(-(N$5-$T114)/$V114),0)+1)))))</f>
        <v/>
      </c>
      <c r="O114" s="32">
        <f>IF($S114=0,0,IF($X114=1,IF(OR(AND(OR(MONTH(O$5)=Tasks!$X114,MONTH(O$5)=Tasks!$Y114),O$5&gt;=DATE(YEAR($T114),MONTH($T114),1))),1,0),IF($U114&gt;0,IF(AND(10&gt;=$W114,MOD(10-$W114,$U114)=0),1,0),IF(EOMONTH(O$5,0)&lt;$T114,0,MAX(0,INT((EOMONTH(O$5,0)-$T114)/$V114)-IF(O$5&gt;$T114,-INT(-(O$5-$T114)/$V114),0)+1)))))</f>
        <v/>
      </c>
      <c r="P114" s="32">
        <f>IF($S114=0,0,IF($X114=1,IF(OR(AND(OR(MONTH(P$5)=Tasks!$X114,MONTH(P$5)=Tasks!$Y114),P$5&gt;=DATE(YEAR($T114),MONTH($T114),1))),1,0),IF($U114&gt;0,IF(AND(11&gt;=$W114,MOD(11-$W114,$U114)=0),1,0),IF(EOMONTH(P$5,0)&lt;$T114,0,MAX(0,INT((EOMONTH(P$5,0)-$T114)/$V114)-IF(P$5&gt;$T114,-INT(-(P$5-$T114)/$V114),0)+1)))))</f>
        <v/>
      </c>
      <c r="Q114" s="32">
        <f>SUM(E114:P114)</f>
        <v/>
      </c>
      <c r="R114" s="26">
        <f>Q114*D114</f>
        <v/>
      </c>
      <c r="S114" s="22">
        <f>IF(AND(Tasks!$A114&lt;&gt;"",Tasks!Z114=1,Tasks!L114&lt;&gt;"No"),1,0)</f>
        <v/>
      </c>
      <c r="T114" s="7">
        <f>IF(S114=0,"",IF(X114=1,Tasks!S114,MAX(Tasks!S114,AsOf)))</f>
        <v/>
      </c>
      <c r="U114" s="22">
        <f>IF(OR(S114=0,X114=1),0,IF(Tasks!F114="Months",Tasks!E114,IF(Tasks!F114="Years",12*Tasks!E114,0)))</f>
        <v/>
      </c>
      <c r="V114" s="22">
        <f>IF(OR(S114=0,X114=1),0,IF(Tasks!F114="Days",Tasks!E114,IF(Tasks!F114="Weeks",7*Tasks!E114,0)))</f>
        <v/>
      </c>
      <c r="W114" s="22">
        <f>IF(S114=0,"",(YEAR(T114)-YEAR(PlanStart))*12+MONTH(T114)-MONTH(PlanStart))</f>
        <v/>
      </c>
      <c r="X114" s="22">
        <f>IF(Tasks!D114="Seasonal",1,0)</f>
        <v/>
      </c>
    </row>
    <row r="115">
      <c r="A115" s="11">
        <f>IF(Tasks!$A115="","",Tasks!$A115)</f>
        <v/>
      </c>
      <c r="B115" s="11">
        <f>IF(Tasks!$A115="","",Tasks!B115&amp;"")</f>
        <v/>
      </c>
      <c r="C115" s="31">
        <f>IF(Tasks!$A115="","",IF(S115=0,Tasks!U115,Tasks!S115))</f>
        <v/>
      </c>
      <c r="D115" s="26">
        <f>IF(Tasks!$A115="",0,N(Tasks!R115))</f>
        <v/>
      </c>
      <c r="E115" s="32">
        <f>IF($S115=0,0,IF($X115=1,IF(OR(AND(OR(MONTH(E$5)=Tasks!$X115,MONTH(E$5)=Tasks!$Y115),E$5&gt;=DATE(YEAR($T115),MONTH($T115),1)),AND(0=0,T115&lt;PlanStart)),1,0),IF($U115&gt;0,IF(AND(0&gt;=$W115,MOD(0-$W115,$U115)=0),1,0),IF(EOMONTH(E$5,0)&lt;$T115,0,MAX(0,INT((EOMONTH(E$5,0)-$T115)/$V115)-IF(E$5&gt;$T115,-INT(-(E$5-$T115)/$V115),0)+1)))))</f>
        <v/>
      </c>
      <c r="F115" s="32">
        <f>IF($S115=0,0,IF($X115=1,IF(OR(AND(OR(MONTH(F$5)=Tasks!$X115,MONTH(F$5)=Tasks!$Y115),F$5&gt;=DATE(YEAR($T115),MONTH($T115),1))),1,0),IF($U115&gt;0,IF(AND(1&gt;=$W115,MOD(1-$W115,$U115)=0),1,0),IF(EOMONTH(F$5,0)&lt;$T115,0,MAX(0,INT((EOMONTH(F$5,0)-$T115)/$V115)-IF(F$5&gt;$T115,-INT(-(F$5-$T115)/$V115),0)+1)))))</f>
        <v/>
      </c>
      <c r="G115" s="32">
        <f>IF($S115=0,0,IF($X115=1,IF(OR(AND(OR(MONTH(G$5)=Tasks!$X115,MONTH(G$5)=Tasks!$Y115),G$5&gt;=DATE(YEAR($T115),MONTH($T115),1))),1,0),IF($U115&gt;0,IF(AND(2&gt;=$W115,MOD(2-$W115,$U115)=0),1,0),IF(EOMONTH(G$5,0)&lt;$T115,0,MAX(0,INT((EOMONTH(G$5,0)-$T115)/$V115)-IF(G$5&gt;$T115,-INT(-(G$5-$T115)/$V115),0)+1)))))</f>
        <v/>
      </c>
      <c r="H115" s="32">
        <f>IF($S115=0,0,IF($X115=1,IF(OR(AND(OR(MONTH(H$5)=Tasks!$X115,MONTH(H$5)=Tasks!$Y115),H$5&gt;=DATE(YEAR($T115),MONTH($T115),1))),1,0),IF($U115&gt;0,IF(AND(3&gt;=$W115,MOD(3-$W115,$U115)=0),1,0),IF(EOMONTH(H$5,0)&lt;$T115,0,MAX(0,INT((EOMONTH(H$5,0)-$T115)/$V115)-IF(H$5&gt;$T115,-INT(-(H$5-$T115)/$V115),0)+1)))))</f>
        <v/>
      </c>
      <c r="I115" s="32">
        <f>IF($S115=0,0,IF($X115=1,IF(OR(AND(OR(MONTH(I$5)=Tasks!$X115,MONTH(I$5)=Tasks!$Y115),I$5&gt;=DATE(YEAR($T115),MONTH($T115),1))),1,0),IF($U115&gt;0,IF(AND(4&gt;=$W115,MOD(4-$W115,$U115)=0),1,0),IF(EOMONTH(I$5,0)&lt;$T115,0,MAX(0,INT((EOMONTH(I$5,0)-$T115)/$V115)-IF(I$5&gt;$T115,-INT(-(I$5-$T115)/$V115),0)+1)))))</f>
        <v/>
      </c>
      <c r="J115" s="32">
        <f>IF($S115=0,0,IF($X115=1,IF(OR(AND(OR(MONTH(J$5)=Tasks!$X115,MONTH(J$5)=Tasks!$Y115),J$5&gt;=DATE(YEAR($T115),MONTH($T115),1))),1,0),IF($U115&gt;0,IF(AND(5&gt;=$W115,MOD(5-$W115,$U115)=0),1,0),IF(EOMONTH(J$5,0)&lt;$T115,0,MAX(0,INT((EOMONTH(J$5,0)-$T115)/$V115)-IF(J$5&gt;$T115,-INT(-(J$5-$T115)/$V115),0)+1)))))</f>
        <v/>
      </c>
      <c r="K115" s="32">
        <f>IF($S115=0,0,IF($X115=1,IF(OR(AND(OR(MONTH(K$5)=Tasks!$X115,MONTH(K$5)=Tasks!$Y115),K$5&gt;=DATE(YEAR($T115),MONTH($T115),1))),1,0),IF($U115&gt;0,IF(AND(6&gt;=$W115,MOD(6-$W115,$U115)=0),1,0),IF(EOMONTH(K$5,0)&lt;$T115,0,MAX(0,INT((EOMONTH(K$5,0)-$T115)/$V115)-IF(K$5&gt;$T115,-INT(-(K$5-$T115)/$V115),0)+1)))))</f>
        <v/>
      </c>
      <c r="L115" s="32">
        <f>IF($S115=0,0,IF($X115=1,IF(OR(AND(OR(MONTH(L$5)=Tasks!$X115,MONTH(L$5)=Tasks!$Y115),L$5&gt;=DATE(YEAR($T115),MONTH($T115),1))),1,0),IF($U115&gt;0,IF(AND(7&gt;=$W115,MOD(7-$W115,$U115)=0),1,0),IF(EOMONTH(L$5,0)&lt;$T115,0,MAX(0,INT((EOMONTH(L$5,0)-$T115)/$V115)-IF(L$5&gt;$T115,-INT(-(L$5-$T115)/$V115),0)+1)))))</f>
        <v/>
      </c>
      <c r="M115" s="32">
        <f>IF($S115=0,0,IF($X115=1,IF(OR(AND(OR(MONTH(M$5)=Tasks!$X115,MONTH(M$5)=Tasks!$Y115),M$5&gt;=DATE(YEAR($T115),MONTH($T115),1))),1,0),IF($U115&gt;0,IF(AND(8&gt;=$W115,MOD(8-$W115,$U115)=0),1,0),IF(EOMONTH(M$5,0)&lt;$T115,0,MAX(0,INT((EOMONTH(M$5,0)-$T115)/$V115)-IF(M$5&gt;$T115,-INT(-(M$5-$T115)/$V115),0)+1)))))</f>
        <v/>
      </c>
      <c r="N115" s="32">
        <f>IF($S115=0,0,IF($X115=1,IF(OR(AND(OR(MONTH(N$5)=Tasks!$X115,MONTH(N$5)=Tasks!$Y115),N$5&gt;=DATE(YEAR($T115),MONTH($T115),1))),1,0),IF($U115&gt;0,IF(AND(9&gt;=$W115,MOD(9-$W115,$U115)=0),1,0),IF(EOMONTH(N$5,0)&lt;$T115,0,MAX(0,INT((EOMONTH(N$5,0)-$T115)/$V115)-IF(N$5&gt;$T115,-INT(-(N$5-$T115)/$V115),0)+1)))))</f>
        <v/>
      </c>
      <c r="O115" s="32">
        <f>IF($S115=0,0,IF($X115=1,IF(OR(AND(OR(MONTH(O$5)=Tasks!$X115,MONTH(O$5)=Tasks!$Y115),O$5&gt;=DATE(YEAR($T115),MONTH($T115),1))),1,0),IF($U115&gt;0,IF(AND(10&gt;=$W115,MOD(10-$W115,$U115)=0),1,0),IF(EOMONTH(O$5,0)&lt;$T115,0,MAX(0,INT((EOMONTH(O$5,0)-$T115)/$V115)-IF(O$5&gt;$T115,-INT(-(O$5-$T115)/$V115),0)+1)))))</f>
        <v/>
      </c>
      <c r="P115" s="32">
        <f>IF($S115=0,0,IF($X115=1,IF(OR(AND(OR(MONTH(P$5)=Tasks!$X115,MONTH(P$5)=Tasks!$Y115),P$5&gt;=DATE(YEAR($T115),MONTH($T115),1))),1,0),IF($U115&gt;0,IF(AND(11&gt;=$W115,MOD(11-$W115,$U115)=0),1,0),IF(EOMONTH(P$5,0)&lt;$T115,0,MAX(0,INT((EOMONTH(P$5,0)-$T115)/$V115)-IF(P$5&gt;$T115,-INT(-(P$5-$T115)/$V115),0)+1)))))</f>
        <v/>
      </c>
      <c r="Q115" s="32">
        <f>SUM(E115:P115)</f>
        <v/>
      </c>
      <c r="R115" s="26">
        <f>Q115*D115</f>
        <v/>
      </c>
      <c r="S115" s="22">
        <f>IF(AND(Tasks!$A115&lt;&gt;"",Tasks!Z115=1,Tasks!L115&lt;&gt;"No"),1,0)</f>
        <v/>
      </c>
      <c r="T115" s="7">
        <f>IF(S115=0,"",IF(X115=1,Tasks!S115,MAX(Tasks!S115,AsOf)))</f>
        <v/>
      </c>
      <c r="U115" s="22">
        <f>IF(OR(S115=0,X115=1),0,IF(Tasks!F115="Months",Tasks!E115,IF(Tasks!F115="Years",12*Tasks!E115,0)))</f>
        <v/>
      </c>
      <c r="V115" s="22">
        <f>IF(OR(S115=0,X115=1),0,IF(Tasks!F115="Days",Tasks!E115,IF(Tasks!F115="Weeks",7*Tasks!E115,0)))</f>
        <v/>
      </c>
      <c r="W115" s="22">
        <f>IF(S115=0,"",(YEAR(T115)-YEAR(PlanStart))*12+MONTH(T115)-MONTH(PlanStart))</f>
        <v/>
      </c>
      <c r="X115" s="22">
        <f>IF(Tasks!D115="Seasonal",1,0)</f>
        <v/>
      </c>
    </row>
    <row r="116">
      <c r="A116" s="11">
        <f>IF(Tasks!$A116="","",Tasks!$A116)</f>
        <v/>
      </c>
      <c r="B116" s="11">
        <f>IF(Tasks!$A116="","",Tasks!B116&amp;"")</f>
        <v/>
      </c>
      <c r="C116" s="31">
        <f>IF(Tasks!$A116="","",IF(S116=0,Tasks!U116,Tasks!S116))</f>
        <v/>
      </c>
      <c r="D116" s="26">
        <f>IF(Tasks!$A116="",0,N(Tasks!R116))</f>
        <v/>
      </c>
      <c r="E116" s="32">
        <f>IF($S116=0,0,IF($X116=1,IF(OR(AND(OR(MONTH(E$5)=Tasks!$X116,MONTH(E$5)=Tasks!$Y116),E$5&gt;=DATE(YEAR($T116),MONTH($T116),1)),AND(0=0,T116&lt;PlanStart)),1,0),IF($U116&gt;0,IF(AND(0&gt;=$W116,MOD(0-$W116,$U116)=0),1,0),IF(EOMONTH(E$5,0)&lt;$T116,0,MAX(0,INT((EOMONTH(E$5,0)-$T116)/$V116)-IF(E$5&gt;$T116,-INT(-(E$5-$T116)/$V116),0)+1)))))</f>
        <v/>
      </c>
      <c r="F116" s="32">
        <f>IF($S116=0,0,IF($X116=1,IF(OR(AND(OR(MONTH(F$5)=Tasks!$X116,MONTH(F$5)=Tasks!$Y116),F$5&gt;=DATE(YEAR($T116),MONTH($T116),1))),1,0),IF($U116&gt;0,IF(AND(1&gt;=$W116,MOD(1-$W116,$U116)=0),1,0),IF(EOMONTH(F$5,0)&lt;$T116,0,MAX(0,INT((EOMONTH(F$5,0)-$T116)/$V116)-IF(F$5&gt;$T116,-INT(-(F$5-$T116)/$V116),0)+1)))))</f>
        <v/>
      </c>
      <c r="G116" s="32">
        <f>IF($S116=0,0,IF($X116=1,IF(OR(AND(OR(MONTH(G$5)=Tasks!$X116,MONTH(G$5)=Tasks!$Y116),G$5&gt;=DATE(YEAR($T116),MONTH($T116),1))),1,0),IF($U116&gt;0,IF(AND(2&gt;=$W116,MOD(2-$W116,$U116)=0),1,0),IF(EOMONTH(G$5,0)&lt;$T116,0,MAX(0,INT((EOMONTH(G$5,0)-$T116)/$V116)-IF(G$5&gt;$T116,-INT(-(G$5-$T116)/$V116),0)+1)))))</f>
        <v/>
      </c>
      <c r="H116" s="32">
        <f>IF($S116=0,0,IF($X116=1,IF(OR(AND(OR(MONTH(H$5)=Tasks!$X116,MONTH(H$5)=Tasks!$Y116),H$5&gt;=DATE(YEAR($T116),MONTH($T116),1))),1,0),IF($U116&gt;0,IF(AND(3&gt;=$W116,MOD(3-$W116,$U116)=0),1,0),IF(EOMONTH(H$5,0)&lt;$T116,0,MAX(0,INT((EOMONTH(H$5,0)-$T116)/$V116)-IF(H$5&gt;$T116,-INT(-(H$5-$T116)/$V116),0)+1)))))</f>
        <v/>
      </c>
      <c r="I116" s="32">
        <f>IF($S116=0,0,IF($X116=1,IF(OR(AND(OR(MONTH(I$5)=Tasks!$X116,MONTH(I$5)=Tasks!$Y116),I$5&gt;=DATE(YEAR($T116),MONTH($T116),1))),1,0),IF($U116&gt;0,IF(AND(4&gt;=$W116,MOD(4-$W116,$U116)=0),1,0),IF(EOMONTH(I$5,0)&lt;$T116,0,MAX(0,INT((EOMONTH(I$5,0)-$T116)/$V116)-IF(I$5&gt;$T116,-INT(-(I$5-$T116)/$V116),0)+1)))))</f>
        <v/>
      </c>
      <c r="J116" s="32">
        <f>IF($S116=0,0,IF($X116=1,IF(OR(AND(OR(MONTH(J$5)=Tasks!$X116,MONTH(J$5)=Tasks!$Y116),J$5&gt;=DATE(YEAR($T116),MONTH($T116),1))),1,0),IF($U116&gt;0,IF(AND(5&gt;=$W116,MOD(5-$W116,$U116)=0),1,0),IF(EOMONTH(J$5,0)&lt;$T116,0,MAX(0,INT((EOMONTH(J$5,0)-$T116)/$V116)-IF(J$5&gt;$T116,-INT(-(J$5-$T116)/$V116),0)+1)))))</f>
        <v/>
      </c>
      <c r="K116" s="32">
        <f>IF($S116=0,0,IF($X116=1,IF(OR(AND(OR(MONTH(K$5)=Tasks!$X116,MONTH(K$5)=Tasks!$Y116),K$5&gt;=DATE(YEAR($T116),MONTH($T116),1))),1,0),IF($U116&gt;0,IF(AND(6&gt;=$W116,MOD(6-$W116,$U116)=0),1,0),IF(EOMONTH(K$5,0)&lt;$T116,0,MAX(0,INT((EOMONTH(K$5,0)-$T116)/$V116)-IF(K$5&gt;$T116,-INT(-(K$5-$T116)/$V116),0)+1)))))</f>
        <v/>
      </c>
      <c r="L116" s="32">
        <f>IF($S116=0,0,IF($X116=1,IF(OR(AND(OR(MONTH(L$5)=Tasks!$X116,MONTH(L$5)=Tasks!$Y116),L$5&gt;=DATE(YEAR($T116),MONTH($T116),1))),1,0),IF($U116&gt;0,IF(AND(7&gt;=$W116,MOD(7-$W116,$U116)=0),1,0),IF(EOMONTH(L$5,0)&lt;$T116,0,MAX(0,INT((EOMONTH(L$5,0)-$T116)/$V116)-IF(L$5&gt;$T116,-INT(-(L$5-$T116)/$V116),0)+1)))))</f>
        <v/>
      </c>
      <c r="M116" s="32">
        <f>IF($S116=0,0,IF($X116=1,IF(OR(AND(OR(MONTH(M$5)=Tasks!$X116,MONTH(M$5)=Tasks!$Y116),M$5&gt;=DATE(YEAR($T116),MONTH($T116),1))),1,0),IF($U116&gt;0,IF(AND(8&gt;=$W116,MOD(8-$W116,$U116)=0),1,0),IF(EOMONTH(M$5,0)&lt;$T116,0,MAX(0,INT((EOMONTH(M$5,0)-$T116)/$V116)-IF(M$5&gt;$T116,-INT(-(M$5-$T116)/$V116),0)+1)))))</f>
        <v/>
      </c>
      <c r="N116" s="32">
        <f>IF($S116=0,0,IF($X116=1,IF(OR(AND(OR(MONTH(N$5)=Tasks!$X116,MONTH(N$5)=Tasks!$Y116),N$5&gt;=DATE(YEAR($T116),MONTH($T116),1))),1,0),IF($U116&gt;0,IF(AND(9&gt;=$W116,MOD(9-$W116,$U116)=0),1,0),IF(EOMONTH(N$5,0)&lt;$T116,0,MAX(0,INT((EOMONTH(N$5,0)-$T116)/$V116)-IF(N$5&gt;$T116,-INT(-(N$5-$T116)/$V116),0)+1)))))</f>
        <v/>
      </c>
      <c r="O116" s="32">
        <f>IF($S116=0,0,IF($X116=1,IF(OR(AND(OR(MONTH(O$5)=Tasks!$X116,MONTH(O$5)=Tasks!$Y116),O$5&gt;=DATE(YEAR($T116),MONTH($T116),1))),1,0),IF($U116&gt;0,IF(AND(10&gt;=$W116,MOD(10-$W116,$U116)=0),1,0),IF(EOMONTH(O$5,0)&lt;$T116,0,MAX(0,INT((EOMONTH(O$5,0)-$T116)/$V116)-IF(O$5&gt;$T116,-INT(-(O$5-$T116)/$V116),0)+1)))))</f>
        <v/>
      </c>
      <c r="P116" s="32">
        <f>IF($S116=0,0,IF($X116=1,IF(OR(AND(OR(MONTH(P$5)=Tasks!$X116,MONTH(P$5)=Tasks!$Y116),P$5&gt;=DATE(YEAR($T116),MONTH($T116),1))),1,0),IF($U116&gt;0,IF(AND(11&gt;=$W116,MOD(11-$W116,$U116)=0),1,0),IF(EOMONTH(P$5,0)&lt;$T116,0,MAX(0,INT((EOMONTH(P$5,0)-$T116)/$V116)-IF(P$5&gt;$T116,-INT(-(P$5-$T116)/$V116),0)+1)))))</f>
        <v/>
      </c>
      <c r="Q116" s="32">
        <f>SUM(E116:P116)</f>
        <v/>
      </c>
      <c r="R116" s="26">
        <f>Q116*D116</f>
        <v/>
      </c>
      <c r="S116" s="22">
        <f>IF(AND(Tasks!$A116&lt;&gt;"",Tasks!Z116=1,Tasks!L116&lt;&gt;"No"),1,0)</f>
        <v/>
      </c>
      <c r="T116" s="7">
        <f>IF(S116=0,"",IF(X116=1,Tasks!S116,MAX(Tasks!S116,AsOf)))</f>
        <v/>
      </c>
      <c r="U116" s="22">
        <f>IF(OR(S116=0,X116=1),0,IF(Tasks!F116="Months",Tasks!E116,IF(Tasks!F116="Years",12*Tasks!E116,0)))</f>
        <v/>
      </c>
      <c r="V116" s="22">
        <f>IF(OR(S116=0,X116=1),0,IF(Tasks!F116="Days",Tasks!E116,IF(Tasks!F116="Weeks",7*Tasks!E116,0)))</f>
        <v/>
      </c>
      <c r="W116" s="22">
        <f>IF(S116=0,"",(YEAR(T116)-YEAR(PlanStart))*12+MONTH(T116)-MONTH(PlanStart))</f>
        <v/>
      </c>
      <c r="X116" s="22">
        <f>IF(Tasks!D116="Seasonal",1,0)</f>
        <v/>
      </c>
    </row>
    <row r="117">
      <c r="A117" s="11">
        <f>IF(Tasks!$A117="","",Tasks!$A117)</f>
        <v/>
      </c>
      <c r="B117" s="11">
        <f>IF(Tasks!$A117="","",Tasks!B117&amp;"")</f>
        <v/>
      </c>
      <c r="C117" s="31">
        <f>IF(Tasks!$A117="","",IF(S117=0,Tasks!U117,Tasks!S117))</f>
        <v/>
      </c>
      <c r="D117" s="26">
        <f>IF(Tasks!$A117="",0,N(Tasks!R117))</f>
        <v/>
      </c>
      <c r="E117" s="32">
        <f>IF($S117=0,0,IF($X117=1,IF(OR(AND(OR(MONTH(E$5)=Tasks!$X117,MONTH(E$5)=Tasks!$Y117),E$5&gt;=DATE(YEAR($T117),MONTH($T117),1)),AND(0=0,T117&lt;PlanStart)),1,0),IF($U117&gt;0,IF(AND(0&gt;=$W117,MOD(0-$W117,$U117)=0),1,0),IF(EOMONTH(E$5,0)&lt;$T117,0,MAX(0,INT((EOMONTH(E$5,0)-$T117)/$V117)-IF(E$5&gt;$T117,-INT(-(E$5-$T117)/$V117),0)+1)))))</f>
        <v/>
      </c>
      <c r="F117" s="32">
        <f>IF($S117=0,0,IF($X117=1,IF(OR(AND(OR(MONTH(F$5)=Tasks!$X117,MONTH(F$5)=Tasks!$Y117),F$5&gt;=DATE(YEAR($T117),MONTH($T117),1))),1,0),IF($U117&gt;0,IF(AND(1&gt;=$W117,MOD(1-$W117,$U117)=0),1,0),IF(EOMONTH(F$5,0)&lt;$T117,0,MAX(0,INT((EOMONTH(F$5,0)-$T117)/$V117)-IF(F$5&gt;$T117,-INT(-(F$5-$T117)/$V117),0)+1)))))</f>
        <v/>
      </c>
      <c r="G117" s="32">
        <f>IF($S117=0,0,IF($X117=1,IF(OR(AND(OR(MONTH(G$5)=Tasks!$X117,MONTH(G$5)=Tasks!$Y117),G$5&gt;=DATE(YEAR($T117),MONTH($T117),1))),1,0),IF($U117&gt;0,IF(AND(2&gt;=$W117,MOD(2-$W117,$U117)=0),1,0),IF(EOMONTH(G$5,0)&lt;$T117,0,MAX(0,INT((EOMONTH(G$5,0)-$T117)/$V117)-IF(G$5&gt;$T117,-INT(-(G$5-$T117)/$V117),0)+1)))))</f>
        <v/>
      </c>
      <c r="H117" s="32">
        <f>IF($S117=0,0,IF($X117=1,IF(OR(AND(OR(MONTH(H$5)=Tasks!$X117,MONTH(H$5)=Tasks!$Y117),H$5&gt;=DATE(YEAR($T117),MONTH($T117),1))),1,0),IF($U117&gt;0,IF(AND(3&gt;=$W117,MOD(3-$W117,$U117)=0),1,0),IF(EOMONTH(H$5,0)&lt;$T117,0,MAX(0,INT((EOMONTH(H$5,0)-$T117)/$V117)-IF(H$5&gt;$T117,-INT(-(H$5-$T117)/$V117),0)+1)))))</f>
        <v/>
      </c>
      <c r="I117" s="32">
        <f>IF($S117=0,0,IF($X117=1,IF(OR(AND(OR(MONTH(I$5)=Tasks!$X117,MONTH(I$5)=Tasks!$Y117),I$5&gt;=DATE(YEAR($T117),MONTH($T117),1))),1,0),IF($U117&gt;0,IF(AND(4&gt;=$W117,MOD(4-$W117,$U117)=0),1,0),IF(EOMONTH(I$5,0)&lt;$T117,0,MAX(0,INT((EOMONTH(I$5,0)-$T117)/$V117)-IF(I$5&gt;$T117,-INT(-(I$5-$T117)/$V117),0)+1)))))</f>
        <v/>
      </c>
      <c r="J117" s="32">
        <f>IF($S117=0,0,IF($X117=1,IF(OR(AND(OR(MONTH(J$5)=Tasks!$X117,MONTH(J$5)=Tasks!$Y117),J$5&gt;=DATE(YEAR($T117),MONTH($T117),1))),1,0),IF($U117&gt;0,IF(AND(5&gt;=$W117,MOD(5-$W117,$U117)=0),1,0),IF(EOMONTH(J$5,0)&lt;$T117,0,MAX(0,INT((EOMONTH(J$5,0)-$T117)/$V117)-IF(J$5&gt;$T117,-INT(-(J$5-$T117)/$V117),0)+1)))))</f>
        <v/>
      </c>
      <c r="K117" s="32">
        <f>IF($S117=0,0,IF($X117=1,IF(OR(AND(OR(MONTH(K$5)=Tasks!$X117,MONTH(K$5)=Tasks!$Y117),K$5&gt;=DATE(YEAR($T117),MONTH($T117),1))),1,0),IF($U117&gt;0,IF(AND(6&gt;=$W117,MOD(6-$W117,$U117)=0),1,0),IF(EOMONTH(K$5,0)&lt;$T117,0,MAX(0,INT((EOMONTH(K$5,0)-$T117)/$V117)-IF(K$5&gt;$T117,-INT(-(K$5-$T117)/$V117),0)+1)))))</f>
        <v/>
      </c>
      <c r="L117" s="32">
        <f>IF($S117=0,0,IF($X117=1,IF(OR(AND(OR(MONTH(L$5)=Tasks!$X117,MONTH(L$5)=Tasks!$Y117),L$5&gt;=DATE(YEAR($T117),MONTH($T117),1))),1,0),IF($U117&gt;0,IF(AND(7&gt;=$W117,MOD(7-$W117,$U117)=0),1,0),IF(EOMONTH(L$5,0)&lt;$T117,0,MAX(0,INT((EOMONTH(L$5,0)-$T117)/$V117)-IF(L$5&gt;$T117,-INT(-(L$5-$T117)/$V117),0)+1)))))</f>
        <v/>
      </c>
      <c r="M117" s="32">
        <f>IF($S117=0,0,IF($X117=1,IF(OR(AND(OR(MONTH(M$5)=Tasks!$X117,MONTH(M$5)=Tasks!$Y117),M$5&gt;=DATE(YEAR($T117),MONTH($T117),1))),1,0),IF($U117&gt;0,IF(AND(8&gt;=$W117,MOD(8-$W117,$U117)=0),1,0),IF(EOMONTH(M$5,0)&lt;$T117,0,MAX(0,INT((EOMONTH(M$5,0)-$T117)/$V117)-IF(M$5&gt;$T117,-INT(-(M$5-$T117)/$V117),0)+1)))))</f>
        <v/>
      </c>
      <c r="N117" s="32">
        <f>IF($S117=0,0,IF($X117=1,IF(OR(AND(OR(MONTH(N$5)=Tasks!$X117,MONTH(N$5)=Tasks!$Y117),N$5&gt;=DATE(YEAR($T117),MONTH($T117),1))),1,0),IF($U117&gt;0,IF(AND(9&gt;=$W117,MOD(9-$W117,$U117)=0),1,0),IF(EOMONTH(N$5,0)&lt;$T117,0,MAX(0,INT((EOMONTH(N$5,0)-$T117)/$V117)-IF(N$5&gt;$T117,-INT(-(N$5-$T117)/$V117),0)+1)))))</f>
        <v/>
      </c>
      <c r="O117" s="32">
        <f>IF($S117=0,0,IF($X117=1,IF(OR(AND(OR(MONTH(O$5)=Tasks!$X117,MONTH(O$5)=Tasks!$Y117),O$5&gt;=DATE(YEAR($T117),MONTH($T117),1))),1,0),IF($U117&gt;0,IF(AND(10&gt;=$W117,MOD(10-$W117,$U117)=0),1,0),IF(EOMONTH(O$5,0)&lt;$T117,0,MAX(0,INT((EOMONTH(O$5,0)-$T117)/$V117)-IF(O$5&gt;$T117,-INT(-(O$5-$T117)/$V117),0)+1)))))</f>
        <v/>
      </c>
      <c r="P117" s="32">
        <f>IF($S117=0,0,IF($X117=1,IF(OR(AND(OR(MONTH(P$5)=Tasks!$X117,MONTH(P$5)=Tasks!$Y117),P$5&gt;=DATE(YEAR($T117),MONTH($T117),1))),1,0),IF($U117&gt;0,IF(AND(11&gt;=$W117,MOD(11-$W117,$U117)=0),1,0),IF(EOMONTH(P$5,0)&lt;$T117,0,MAX(0,INT((EOMONTH(P$5,0)-$T117)/$V117)-IF(P$5&gt;$T117,-INT(-(P$5-$T117)/$V117),0)+1)))))</f>
        <v/>
      </c>
      <c r="Q117" s="32">
        <f>SUM(E117:P117)</f>
        <v/>
      </c>
      <c r="R117" s="26">
        <f>Q117*D117</f>
        <v/>
      </c>
      <c r="S117" s="22">
        <f>IF(AND(Tasks!$A117&lt;&gt;"",Tasks!Z117=1,Tasks!L117&lt;&gt;"No"),1,0)</f>
        <v/>
      </c>
      <c r="T117" s="7">
        <f>IF(S117=0,"",IF(X117=1,Tasks!S117,MAX(Tasks!S117,AsOf)))</f>
        <v/>
      </c>
      <c r="U117" s="22">
        <f>IF(OR(S117=0,X117=1),0,IF(Tasks!F117="Months",Tasks!E117,IF(Tasks!F117="Years",12*Tasks!E117,0)))</f>
        <v/>
      </c>
      <c r="V117" s="22">
        <f>IF(OR(S117=0,X117=1),0,IF(Tasks!F117="Days",Tasks!E117,IF(Tasks!F117="Weeks",7*Tasks!E117,0)))</f>
        <v/>
      </c>
      <c r="W117" s="22">
        <f>IF(S117=0,"",(YEAR(T117)-YEAR(PlanStart))*12+MONTH(T117)-MONTH(PlanStart))</f>
        <v/>
      </c>
      <c r="X117" s="22">
        <f>IF(Tasks!D117="Seasonal",1,0)</f>
        <v/>
      </c>
    </row>
    <row r="118">
      <c r="A118" s="11">
        <f>IF(Tasks!$A118="","",Tasks!$A118)</f>
        <v/>
      </c>
      <c r="B118" s="11">
        <f>IF(Tasks!$A118="","",Tasks!B118&amp;"")</f>
        <v/>
      </c>
      <c r="C118" s="31">
        <f>IF(Tasks!$A118="","",IF(S118=0,Tasks!U118,Tasks!S118))</f>
        <v/>
      </c>
      <c r="D118" s="26">
        <f>IF(Tasks!$A118="",0,N(Tasks!R118))</f>
        <v/>
      </c>
      <c r="E118" s="32">
        <f>IF($S118=0,0,IF($X118=1,IF(OR(AND(OR(MONTH(E$5)=Tasks!$X118,MONTH(E$5)=Tasks!$Y118),E$5&gt;=DATE(YEAR($T118),MONTH($T118),1)),AND(0=0,T118&lt;PlanStart)),1,0),IF($U118&gt;0,IF(AND(0&gt;=$W118,MOD(0-$W118,$U118)=0),1,0),IF(EOMONTH(E$5,0)&lt;$T118,0,MAX(0,INT((EOMONTH(E$5,0)-$T118)/$V118)-IF(E$5&gt;$T118,-INT(-(E$5-$T118)/$V118),0)+1)))))</f>
        <v/>
      </c>
      <c r="F118" s="32">
        <f>IF($S118=0,0,IF($X118=1,IF(OR(AND(OR(MONTH(F$5)=Tasks!$X118,MONTH(F$5)=Tasks!$Y118),F$5&gt;=DATE(YEAR($T118),MONTH($T118),1))),1,0),IF($U118&gt;0,IF(AND(1&gt;=$W118,MOD(1-$W118,$U118)=0),1,0),IF(EOMONTH(F$5,0)&lt;$T118,0,MAX(0,INT((EOMONTH(F$5,0)-$T118)/$V118)-IF(F$5&gt;$T118,-INT(-(F$5-$T118)/$V118),0)+1)))))</f>
        <v/>
      </c>
      <c r="G118" s="32">
        <f>IF($S118=0,0,IF($X118=1,IF(OR(AND(OR(MONTH(G$5)=Tasks!$X118,MONTH(G$5)=Tasks!$Y118),G$5&gt;=DATE(YEAR($T118),MONTH($T118),1))),1,0),IF($U118&gt;0,IF(AND(2&gt;=$W118,MOD(2-$W118,$U118)=0),1,0),IF(EOMONTH(G$5,0)&lt;$T118,0,MAX(0,INT((EOMONTH(G$5,0)-$T118)/$V118)-IF(G$5&gt;$T118,-INT(-(G$5-$T118)/$V118),0)+1)))))</f>
        <v/>
      </c>
      <c r="H118" s="32">
        <f>IF($S118=0,0,IF($X118=1,IF(OR(AND(OR(MONTH(H$5)=Tasks!$X118,MONTH(H$5)=Tasks!$Y118),H$5&gt;=DATE(YEAR($T118),MONTH($T118),1))),1,0),IF($U118&gt;0,IF(AND(3&gt;=$W118,MOD(3-$W118,$U118)=0),1,0),IF(EOMONTH(H$5,0)&lt;$T118,0,MAX(0,INT((EOMONTH(H$5,0)-$T118)/$V118)-IF(H$5&gt;$T118,-INT(-(H$5-$T118)/$V118),0)+1)))))</f>
        <v/>
      </c>
      <c r="I118" s="32">
        <f>IF($S118=0,0,IF($X118=1,IF(OR(AND(OR(MONTH(I$5)=Tasks!$X118,MONTH(I$5)=Tasks!$Y118),I$5&gt;=DATE(YEAR($T118),MONTH($T118),1))),1,0),IF($U118&gt;0,IF(AND(4&gt;=$W118,MOD(4-$W118,$U118)=0),1,0),IF(EOMONTH(I$5,0)&lt;$T118,0,MAX(0,INT((EOMONTH(I$5,0)-$T118)/$V118)-IF(I$5&gt;$T118,-INT(-(I$5-$T118)/$V118),0)+1)))))</f>
        <v/>
      </c>
      <c r="J118" s="32">
        <f>IF($S118=0,0,IF($X118=1,IF(OR(AND(OR(MONTH(J$5)=Tasks!$X118,MONTH(J$5)=Tasks!$Y118),J$5&gt;=DATE(YEAR($T118),MONTH($T118),1))),1,0),IF($U118&gt;0,IF(AND(5&gt;=$W118,MOD(5-$W118,$U118)=0),1,0),IF(EOMONTH(J$5,0)&lt;$T118,0,MAX(0,INT((EOMONTH(J$5,0)-$T118)/$V118)-IF(J$5&gt;$T118,-INT(-(J$5-$T118)/$V118),0)+1)))))</f>
        <v/>
      </c>
      <c r="K118" s="32">
        <f>IF($S118=0,0,IF($X118=1,IF(OR(AND(OR(MONTH(K$5)=Tasks!$X118,MONTH(K$5)=Tasks!$Y118),K$5&gt;=DATE(YEAR($T118),MONTH($T118),1))),1,0),IF($U118&gt;0,IF(AND(6&gt;=$W118,MOD(6-$W118,$U118)=0),1,0),IF(EOMONTH(K$5,0)&lt;$T118,0,MAX(0,INT((EOMONTH(K$5,0)-$T118)/$V118)-IF(K$5&gt;$T118,-INT(-(K$5-$T118)/$V118),0)+1)))))</f>
        <v/>
      </c>
      <c r="L118" s="32">
        <f>IF($S118=0,0,IF($X118=1,IF(OR(AND(OR(MONTH(L$5)=Tasks!$X118,MONTH(L$5)=Tasks!$Y118),L$5&gt;=DATE(YEAR($T118),MONTH($T118),1))),1,0),IF($U118&gt;0,IF(AND(7&gt;=$W118,MOD(7-$W118,$U118)=0),1,0),IF(EOMONTH(L$5,0)&lt;$T118,0,MAX(0,INT((EOMONTH(L$5,0)-$T118)/$V118)-IF(L$5&gt;$T118,-INT(-(L$5-$T118)/$V118),0)+1)))))</f>
        <v/>
      </c>
      <c r="M118" s="32">
        <f>IF($S118=0,0,IF($X118=1,IF(OR(AND(OR(MONTH(M$5)=Tasks!$X118,MONTH(M$5)=Tasks!$Y118),M$5&gt;=DATE(YEAR($T118),MONTH($T118),1))),1,0),IF($U118&gt;0,IF(AND(8&gt;=$W118,MOD(8-$W118,$U118)=0),1,0),IF(EOMONTH(M$5,0)&lt;$T118,0,MAX(0,INT((EOMONTH(M$5,0)-$T118)/$V118)-IF(M$5&gt;$T118,-INT(-(M$5-$T118)/$V118),0)+1)))))</f>
        <v/>
      </c>
      <c r="N118" s="32">
        <f>IF($S118=0,0,IF($X118=1,IF(OR(AND(OR(MONTH(N$5)=Tasks!$X118,MONTH(N$5)=Tasks!$Y118),N$5&gt;=DATE(YEAR($T118),MONTH($T118),1))),1,0),IF($U118&gt;0,IF(AND(9&gt;=$W118,MOD(9-$W118,$U118)=0),1,0),IF(EOMONTH(N$5,0)&lt;$T118,0,MAX(0,INT((EOMONTH(N$5,0)-$T118)/$V118)-IF(N$5&gt;$T118,-INT(-(N$5-$T118)/$V118),0)+1)))))</f>
        <v/>
      </c>
      <c r="O118" s="32">
        <f>IF($S118=0,0,IF($X118=1,IF(OR(AND(OR(MONTH(O$5)=Tasks!$X118,MONTH(O$5)=Tasks!$Y118),O$5&gt;=DATE(YEAR($T118),MONTH($T118),1))),1,0),IF($U118&gt;0,IF(AND(10&gt;=$W118,MOD(10-$W118,$U118)=0),1,0),IF(EOMONTH(O$5,0)&lt;$T118,0,MAX(0,INT((EOMONTH(O$5,0)-$T118)/$V118)-IF(O$5&gt;$T118,-INT(-(O$5-$T118)/$V118),0)+1)))))</f>
        <v/>
      </c>
      <c r="P118" s="32">
        <f>IF($S118=0,0,IF($X118=1,IF(OR(AND(OR(MONTH(P$5)=Tasks!$X118,MONTH(P$5)=Tasks!$Y118),P$5&gt;=DATE(YEAR($T118),MONTH($T118),1))),1,0),IF($U118&gt;0,IF(AND(11&gt;=$W118,MOD(11-$W118,$U118)=0),1,0),IF(EOMONTH(P$5,0)&lt;$T118,0,MAX(0,INT((EOMONTH(P$5,0)-$T118)/$V118)-IF(P$5&gt;$T118,-INT(-(P$5-$T118)/$V118),0)+1)))))</f>
        <v/>
      </c>
      <c r="Q118" s="32">
        <f>SUM(E118:P118)</f>
        <v/>
      </c>
      <c r="R118" s="26">
        <f>Q118*D118</f>
        <v/>
      </c>
      <c r="S118" s="22">
        <f>IF(AND(Tasks!$A118&lt;&gt;"",Tasks!Z118=1,Tasks!L118&lt;&gt;"No"),1,0)</f>
        <v/>
      </c>
      <c r="T118" s="7">
        <f>IF(S118=0,"",IF(X118=1,Tasks!S118,MAX(Tasks!S118,AsOf)))</f>
        <v/>
      </c>
      <c r="U118" s="22">
        <f>IF(OR(S118=0,X118=1),0,IF(Tasks!F118="Months",Tasks!E118,IF(Tasks!F118="Years",12*Tasks!E118,0)))</f>
        <v/>
      </c>
      <c r="V118" s="22">
        <f>IF(OR(S118=0,X118=1),0,IF(Tasks!F118="Days",Tasks!E118,IF(Tasks!F118="Weeks",7*Tasks!E118,0)))</f>
        <v/>
      </c>
      <c r="W118" s="22">
        <f>IF(S118=0,"",(YEAR(T118)-YEAR(PlanStart))*12+MONTH(T118)-MONTH(PlanStart))</f>
        <v/>
      </c>
      <c r="X118" s="22">
        <f>IF(Tasks!D118="Seasonal",1,0)</f>
        <v/>
      </c>
    </row>
    <row r="119">
      <c r="A119" s="11">
        <f>IF(Tasks!$A119="","",Tasks!$A119)</f>
        <v/>
      </c>
      <c r="B119" s="11">
        <f>IF(Tasks!$A119="","",Tasks!B119&amp;"")</f>
        <v/>
      </c>
      <c r="C119" s="31">
        <f>IF(Tasks!$A119="","",IF(S119=0,Tasks!U119,Tasks!S119))</f>
        <v/>
      </c>
      <c r="D119" s="26">
        <f>IF(Tasks!$A119="",0,N(Tasks!R119))</f>
        <v/>
      </c>
      <c r="E119" s="32">
        <f>IF($S119=0,0,IF($X119=1,IF(OR(AND(OR(MONTH(E$5)=Tasks!$X119,MONTH(E$5)=Tasks!$Y119),E$5&gt;=DATE(YEAR($T119),MONTH($T119),1)),AND(0=0,T119&lt;PlanStart)),1,0),IF($U119&gt;0,IF(AND(0&gt;=$W119,MOD(0-$W119,$U119)=0),1,0),IF(EOMONTH(E$5,0)&lt;$T119,0,MAX(0,INT((EOMONTH(E$5,0)-$T119)/$V119)-IF(E$5&gt;$T119,-INT(-(E$5-$T119)/$V119),0)+1)))))</f>
        <v/>
      </c>
      <c r="F119" s="32">
        <f>IF($S119=0,0,IF($X119=1,IF(OR(AND(OR(MONTH(F$5)=Tasks!$X119,MONTH(F$5)=Tasks!$Y119),F$5&gt;=DATE(YEAR($T119),MONTH($T119),1))),1,0),IF($U119&gt;0,IF(AND(1&gt;=$W119,MOD(1-$W119,$U119)=0),1,0),IF(EOMONTH(F$5,0)&lt;$T119,0,MAX(0,INT((EOMONTH(F$5,0)-$T119)/$V119)-IF(F$5&gt;$T119,-INT(-(F$5-$T119)/$V119),0)+1)))))</f>
        <v/>
      </c>
      <c r="G119" s="32">
        <f>IF($S119=0,0,IF($X119=1,IF(OR(AND(OR(MONTH(G$5)=Tasks!$X119,MONTH(G$5)=Tasks!$Y119),G$5&gt;=DATE(YEAR($T119),MONTH($T119),1))),1,0),IF($U119&gt;0,IF(AND(2&gt;=$W119,MOD(2-$W119,$U119)=0),1,0),IF(EOMONTH(G$5,0)&lt;$T119,0,MAX(0,INT((EOMONTH(G$5,0)-$T119)/$V119)-IF(G$5&gt;$T119,-INT(-(G$5-$T119)/$V119),0)+1)))))</f>
        <v/>
      </c>
      <c r="H119" s="32">
        <f>IF($S119=0,0,IF($X119=1,IF(OR(AND(OR(MONTH(H$5)=Tasks!$X119,MONTH(H$5)=Tasks!$Y119),H$5&gt;=DATE(YEAR($T119),MONTH($T119),1))),1,0),IF($U119&gt;0,IF(AND(3&gt;=$W119,MOD(3-$W119,$U119)=0),1,0),IF(EOMONTH(H$5,0)&lt;$T119,0,MAX(0,INT((EOMONTH(H$5,0)-$T119)/$V119)-IF(H$5&gt;$T119,-INT(-(H$5-$T119)/$V119),0)+1)))))</f>
        <v/>
      </c>
      <c r="I119" s="32">
        <f>IF($S119=0,0,IF($X119=1,IF(OR(AND(OR(MONTH(I$5)=Tasks!$X119,MONTH(I$5)=Tasks!$Y119),I$5&gt;=DATE(YEAR($T119),MONTH($T119),1))),1,0),IF($U119&gt;0,IF(AND(4&gt;=$W119,MOD(4-$W119,$U119)=0),1,0),IF(EOMONTH(I$5,0)&lt;$T119,0,MAX(0,INT((EOMONTH(I$5,0)-$T119)/$V119)-IF(I$5&gt;$T119,-INT(-(I$5-$T119)/$V119),0)+1)))))</f>
        <v/>
      </c>
      <c r="J119" s="32">
        <f>IF($S119=0,0,IF($X119=1,IF(OR(AND(OR(MONTH(J$5)=Tasks!$X119,MONTH(J$5)=Tasks!$Y119),J$5&gt;=DATE(YEAR($T119),MONTH($T119),1))),1,0),IF($U119&gt;0,IF(AND(5&gt;=$W119,MOD(5-$W119,$U119)=0),1,0),IF(EOMONTH(J$5,0)&lt;$T119,0,MAX(0,INT((EOMONTH(J$5,0)-$T119)/$V119)-IF(J$5&gt;$T119,-INT(-(J$5-$T119)/$V119),0)+1)))))</f>
        <v/>
      </c>
      <c r="K119" s="32">
        <f>IF($S119=0,0,IF($X119=1,IF(OR(AND(OR(MONTH(K$5)=Tasks!$X119,MONTH(K$5)=Tasks!$Y119),K$5&gt;=DATE(YEAR($T119),MONTH($T119),1))),1,0),IF($U119&gt;0,IF(AND(6&gt;=$W119,MOD(6-$W119,$U119)=0),1,0),IF(EOMONTH(K$5,0)&lt;$T119,0,MAX(0,INT((EOMONTH(K$5,0)-$T119)/$V119)-IF(K$5&gt;$T119,-INT(-(K$5-$T119)/$V119),0)+1)))))</f>
        <v/>
      </c>
      <c r="L119" s="32">
        <f>IF($S119=0,0,IF($X119=1,IF(OR(AND(OR(MONTH(L$5)=Tasks!$X119,MONTH(L$5)=Tasks!$Y119),L$5&gt;=DATE(YEAR($T119),MONTH($T119),1))),1,0),IF($U119&gt;0,IF(AND(7&gt;=$W119,MOD(7-$W119,$U119)=0),1,0),IF(EOMONTH(L$5,0)&lt;$T119,0,MAX(0,INT((EOMONTH(L$5,0)-$T119)/$V119)-IF(L$5&gt;$T119,-INT(-(L$5-$T119)/$V119),0)+1)))))</f>
        <v/>
      </c>
      <c r="M119" s="32">
        <f>IF($S119=0,0,IF($X119=1,IF(OR(AND(OR(MONTH(M$5)=Tasks!$X119,MONTH(M$5)=Tasks!$Y119),M$5&gt;=DATE(YEAR($T119),MONTH($T119),1))),1,0),IF($U119&gt;0,IF(AND(8&gt;=$W119,MOD(8-$W119,$U119)=0),1,0),IF(EOMONTH(M$5,0)&lt;$T119,0,MAX(0,INT((EOMONTH(M$5,0)-$T119)/$V119)-IF(M$5&gt;$T119,-INT(-(M$5-$T119)/$V119),0)+1)))))</f>
        <v/>
      </c>
      <c r="N119" s="32">
        <f>IF($S119=0,0,IF($X119=1,IF(OR(AND(OR(MONTH(N$5)=Tasks!$X119,MONTH(N$5)=Tasks!$Y119),N$5&gt;=DATE(YEAR($T119),MONTH($T119),1))),1,0),IF($U119&gt;0,IF(AND(9&gt;=$W119,MOD(9-$W119,$U119)=0),1,0),IF(EOMONTH(N$5,0)&lt;$T119,0,MAX(0,INT((EOMONTH(N$5,0)-$T119)/$V119)-IF(N$5&gt;$T119,-INT(-(N$5-$T119)/$V119),0)+1)))))</f>
        <v/>
      </c>
      <c r="O119" s="32">
        <f>IF($S119=0,0,IF($X119=1,IF(OR(AND(OR(MONTH(O$5)=Tasks!$X119,MONTH(O$5)=Tasks!$Y119),O$5&gt;=DATE(YEAR($T119),MONTH($T119),1))),1,0),IF($U119&gt;0,IF(AND(10&gt;=$W119,MOD(10-$W119,$U119)=0),1,0),IF(EOMONTH(O$5,0)&lt;$T119,0,MAX(0,INT((EOMONTH(O$5,0)-$T119)/$V119)-IF(O$5&gt;$T119,-INT(-(O$5-$T119)/$V119),0)+1)))))</f>
        <v/>
      </c>
      <c r="P119" s="32">
        <f>IF($S119=0,0,IF($X119=1,IF(OR(AND(OR(MONTH(P$5)=Tasks!$X119,MONTH(P$5)=Tasks!$Y119),P$5&gt;=DATE(YEAR($T119),MONTH($T119),1))),1,0),IF($U119&gt;0,IF(AND(11&gt;=$W119,MOD(11-$W119,$U119)=0),1,0),IF(EOMONTH(P$5,0)&lt;$T119,0,MAX(0,INT((EOMONTH(P$5,0)-$T119)/$V119)-IF(P$5&gt;$T119,-INT(-(P$5-$T119)/$V119),0)+1)))))</f>
        <v/>
      </c>
      <c r="Q119" s="32">
        <f>SUM(E119:P119)</f>
        <v/>
      </c>
      <c r="R119" s="26">
        <f>Q119*D119</f>
        <v/>
      </c>
      <c r="S119" s="22">
        <f>IF(AND(Tasks!$A119&lt;&gt;"",Tasks!Z119=1,Tasks!L119&lt;&gt;"No"),1,0)</f>
        <v/>
      </c>
      <c r="T119" s="7">
        <f>IF(S119=0,"",IF(X119=1,Tasks!S119,MAX(Tasks!S119,AsOf)))</f>
        <v/>
      </c>
      <c r="U119" s="22">
        <f>IF(OR(S119=0,X119=1),0,IF(Tasks!F119="Months",Tasks!E119,IF(Tasks!F119="Years",12*Tasks!E119,0)))</f>
        <v/>
      </c>
      <c r="V119" s="22">
        <f>IF(OR(S119=0,X119=1),0,IF(Tasks!F119="Days",Tasks!E119,IF(Tasks!F119="Weeks",7*Tasks!E119,0)))</f>
        <v/>
      </c>
      <c r="W119" s="22">
        <f>IF(S119=0,"",(YEAR(T119)-YEAR(PlanStart))*12+MONTH(T119)-MONTH(PlanStart))</f>
        <v/>
      </c>
      <c r="X119" s="22">
        <f>IF(Tasks!D119="Seasonal",1,0)</f>
        <v/>
      </c>
    </row>
    <row r="120">
      <c r="A120" s="11">
        <f>IF(Tasks!$A120="","",Tasks!$A120)</f>
        <v/>
      </c>
      <c r="B120" s="11">
        <f>IF(Tasks!$A120="","",Tasks!B120&amp;"")</f>
        <v/>
      </c>
      <c r="C120" s="31">
        <f>IF(Tasks!$A120="","",IF(S120=0,Tasks!U120,Tasks!S120))</f>
        <v/>
      </c>
      <c r="D120" s="26">
        <f>IF(Tasks!$A120="",0,N(Tasks!R120))</f>
        <v/>
      </c>
      <c r="E120" s="32">
        <f>IF($S120=0,0,IF($X120=1,IF(OR(AND(OR(MONTH(E$5)=Tasks!$X120,MONTH(E$5)=Tasks!$Y120),E$5&gt;=DATE(YEAR($T120),MONTH($T120),1)),AND(0=0,T120&lt;PlanStart)),1,0),IF($U120&gt;0,IF(AND(0&gt;=$W120,MOD(0-$W120,$U120)=0),1,0),IF(EOMONTH(E$5,0)&lt;$T120,0,MAX(0,INT((EOMONTH(E$5,0)-$T120)/$V120)-IF(E$5&gt;$T120,-INT(-(E$5-$T120)/$V120),0)+1)))))</f>
        <v/>
      </c>
      <c r="F120" s="32">
        <f>IF($S120=0,0,IF($X120=1,IF(OR(AND(OR(MONTH(F$5)=Tasks!$X120,MONTH(F$5)=Tasks!$Y120),F$5&gt;=DATE(YEAR($T120),MONTH($T120),1))),1,0),IF($U120&gt;0,IF(AND(1&gt;=$W120,MOD(1-$W120,$U120)=0),1,0),IF(EOMONTH(F$5,0)&lt;$T120,0,MAX(0,INT((EOMONTH(F$5,0)-$T120)/$V120)-IF(F$5&gt;$T120,-INT(-(F$5-$T120)/$V120),0)+1)))))</f>
        <v/>
      </c>
      <c r="G120" s="32">
        <f>IF($S120=0,0,IF($X120=1,IF(OR(AND(OR(MONTH(G$5)=Tasks!$X120,MONTH(G$5)=Tasks!$Y120),G$5&gt;=DATE(YEAR($T120),MONTH($T120),1))),1,0),IF($U120&gt;0,IF(AND(2&gt;=$W120,MOD(2-$W120,$U120)=0),1,0),IF(EOMONTH(G$5,0)&lt;$T120,0,MAX(0,INT((EOMONTH(G$5,0)-$T120)/$V120)-IF(G$5&gt;$T120,-INT(-(G$5-$T120)/$V120),0)+1)))))</f>
        <v/>
      </c>
      <c r="H120" s="32">
        <f>IF($S120=0,0,IF($X120=1,IF(OR(AND(OR(MONTH(H$5)=Tasks!$X120,MONTH(H$5)=Tasks!$Y120),H$5&gt;=DATE(YEAR($T120),MONTH($T120),1))),1,0),IF($U120&gt;0,IF(AND(3&gt;=$W120,MOD(3-$W120,$U120)=0),1,0),IF(EOMONTH(H$5,0)&lt;$T120,0,MAX(0,INT((EOMONTH(H$5,0)-$T120)/$V120)-IF(H$5&gt;$T120,-INT(-(H$5-$T120)/$V120),0)+1)))))</f>
        <v/>
      </c>
      <c r="I120" s="32">
        <f>IF($S120=0,0,IF($X120=1,IF(OR(AND(OR(MONTH(I$5)=Tasks!$X120,MONTH(I$5)=Tasks!$Y120),I$5&gt;=DATE(YEAR($T120),MONTH($T120),1))),1,0),IF($U120&gt;0,IF(AND(4&gt;=$W120,MOD(4-$W120,$U120)=0),1,0),IF(EOMONTH(I$5,0)&lt;$T120,0,MAX(0,INT((EOMONTH(I$5,0)-$T120)/$V120)-IF(I$5&gt;$T120,-INT(-(I$5-$T120)/$V120),0)+1)))))</f>
        <v/>
      </c>
      <c r="J120" s="32">
        <f>IF($S120=0,0,IF($X120=1,IF(OR(AND(OR(MONTH(J$5)=Tasks!$X120,MONTH(J$5)=Tasks!$Y120),J$5&gt;=DATE(YEAR($T120),MONTH($T120),1))),1,0),IF($U120&gt;0,IF(AND(5&gt;=$W120,MOD(5-$W120,$U120)=0),1,0),IF(EOMONTH(J$5,0)&lt;$T120,0,MAX(0,INT((EOMONTH(J$5,0)-$T120)/$V120)-IF(J$5&gt;$T120,-INT(-(J$5-$T120)/$V120),0)+1)))))</f>
        <v/>
      </c>
      <c r="K120" s="32">
        <f>IF($S120=0,0,IF($X120=1,IF(OR(AND(OR(MONTH(K$5)=Tasks!$X120,MONTH(K$5)=Tasks!$Y120),K$5&gt;=DATE(YEAR($T120),MONTH($T120),1))),1,0),IF($U120&gt;0,IF(AND(6&gt;=$W120,MOD(6-$W120,$U120)=0),1,0),IF(EOMONTH(K$5,0)&lt;$T120,0,MAX(0,INT((EOMONTH(K$5,0)-$T120)/$V120)-IF(K$5&gt;$T120,-INT(-(K$5-$T120)/$V120),0)+1)))))</f>
        <v/>
      </c>
      <c r="L120" s="32">
        <f>IF($S120=0,0,IF($X120=1,IF(OR(AND(OR(MONTH(L$5)=Tasks!$X120,MONTH(L$5)=Tasks!$Y120),L$5&gt;=DATE(YEAR($T120),MONTH($T120),1))),1,0),IF($U120&gt;0,IF(AND(7&gt;=$W120,MOD(7-$W120,$U120)=0),1,0),IF(EOMONTH(L$5,0)&lt;$T120,0,MAX(0,INT((EOMONTH(L$5,0)-$T120)/$V120)-IF(L$5&gt;$T120,-INT(-(L$5-$T120)/$V120),0)+1)))))</f>
        <v/>
      </c>
      <c r="M120" s="32">
        <f>IF($S120=0,0,IF($X120=1,IF(OR(AND(OR(MONTH(M$5)=Tasks!$X120,MONTH(M$5)=Tasks!$Y120),M$5&gt;=DATE(YEAR($T120),MONTH($T120),1))),1,0),IF($U120&gt;0,IF(AND(8&gt;=$W120,MOD(8-$W120,$U120)=0),1,0),IF(EOMONTH(M$5,0)&lt;$T120,0,MAX(0,INT((EOMONTH(M$5,0)-$T120)/$V120)-IF(M$5&gt;$T120,-INT(-(M$5-$T120)/$V120),0)+1)))))</f>
        <v/>
      </c>
      <c r="N120" s="32">
        <f>IF($S120=0,0,IF($X120=1,IF(OR(AND(OR(MONTH(N$5)=Tasks!$X120,MONTH(N$5)=Tasks!$Y120),N$5&gt;=DATE(YEAR($T120),MONTH($T120),1))),1,0),IF($U120&gt;0,IF(AND(9&gt;=$W120,MOD(9-$W120,$U120)=0),1,0),IF(EOMONTH(N$5,0)&lt;$T120,0,MAX(0,INT((EOMONTH(N$5,0)-$T120)/$V120)-IF(N$5&gt;$T120,-INT(-(N$5-$T120)/$V120),0)+1)))))</f>
        <v/>
      </c>
      <c r="O120" s="32">
        <f>IF($S120=0,0,IF($X120=1,IF(OR(AND(OR(MONTH(O$5)=Tasks!$X120,MONTH(O$5)=Tasks!$Y120),O$5&gt;=DATE(YEAR($T120),MONTH($T120),1))),1,0),IF($U120&gt;0,IF(AND(10&gt;=$W120,MOD(10-$W120,$U120)=0),1,0),IF(EOMONTH(O$5,0)&lt;$T120,0,MAX(0,INT((EOMONTH(O$5,0)-$T120)/$V120)-IF(O$5&gt;$T120,-INT(-(O$5-$T120)/$V120),0)+1)))))</f>
        <v/>
      </c>
      <c r="P120" s="32">
        <f>IF($S120=0,0,IF($X120=1,IF(OR(AND(OR(MONTH(P$5)=Tasks!$X120,MONTH(P$5)=Tasks!$Y120),P$5&gt;=DATE(YEAR($T120),MONTH($T120),1))),1,0),IF($U120&gt;0,IF(AND(11&gt;=$W120,MOD(11-$W120,$U120)=0),1,0),IF(EOMONTH(P$5,0)&lt;$T120,0,MAX(0,INT((EOMONTH(P$5,0)-$T120)/$V120)-IF(P$5&gt;$T120,-INT(-(P$5-$T120)/$V120),0)+1)))))</f>
        <v/>
      </c>
      <c r="Q120" s="32">
        <f>SUM(E120:P120)</f>
        <v/>
      </c>
      <c r="R120" s="26">
        <f>Q120*D120</f>
        <v/>
      </c>
      <c r="S120" s="22">
        <f>IF(AND(Tasks!$A120&lt;&gt;"",Tasks!Z120=1,Tasks!L120&lt;&gt;"No"),1,0)</f>
        <v/>
      </c>
      <c r="T120" s="7">
        <f>IF(S120=0,"",IF(X120=1,Tasks!S120,MAX(Tasks!S120,AsOf)))</f>
        <v/>
      </c>
      <c r="U120" s="22">
        <f>IF(OR(S120=0,X120=1),0,IF(Tasks!F120="Months",Tasks!E120,IF(Tasks!F120="Years",12*Tasks!E120,0)))</f>
        <v/>
      </c>
      <c r="V120" s="22">
        <f>IF(OR(S120=0,X120=1),0,IF(Tasks!F120="Days",Tasks!E120,IF(Tasks!F120="Weeks",7*Tasks!E120,0)))</f>
        <v/>
      </c>
      <c r="W120" s="22">
        <f>IF(S120=0,"",(YEAR(T120)-YEAR(PlanStart))*12+MONTH(T120)-MONTH(PlanStart))</f>
        <v/>
      </c>
      <c r="X120" s="22">
        <f>IF(Tasks!D120="Seasonal",1,0)</f>
        <v/>
      </c>
    </row>
    <row r="121">
      <c r="A121" s="11">
        <f>IF(Tasks!$A121="","",Tasks!$A121)</f>
        <v/>
      </c>
      <c r="B121" s="11">
        <f>IF(Tasks!$A121="","",Tasks!B121&amp;"")</f>
        <v/>
      </c>
      <c r="C121" s="31">
        <f>IF(Tasks!$A121="","",IF(S121=0,Tasks!U121,Tasks!S121))</f>
        <v/>
      </c>
      <c r="D121" s="26">
        <f>IF(Tasks!$A121="",0,N(Tasks!R121))</f>
        <v/>
      </c>
      <c r="E121" s="32">
        <f>IF($S121=0,0,IF($X121=1,IF(OR(AND(OR(MONTH(E$5)=Tasks!$X121,MONTH(E$5)=Tasks!$Y121),E$5&gt;=DATE(YEAR($T121),MONTH($T121),1)),AND(0=0,T121&lt;PlanStart)),1,0),IF($U121&gt;0,IF(AND(0&gt;=$W121,MOD(0-$W121,$U121)=0),1,0),IF(EOMONTH(E$5,0)&lt;$T121,0,MAX(0,INT((EOMONTH(E$5,0)-$T121)/$V121)-IF(E$5&gt;$T121,-INT(-(E$5-$T121)/$V121),0)+1)))))</f>
        <v/>
      </c>
      <c r="F121" s="32">
        <f>IF($S121=0,0,IF($X121=1,IF(OR(AND(OR(MONTH(F$5)=Tasks!$X121,MONTH(F$5)=Tasks!$Y121),F$5&gt;=DATE(YEAR($T121),MONTH($T121),1))),1,0),IF($U121&gt;0,IF(AND(1&gt;=$W121,MOD(1-$W121,$U121)=0),1,0),IF(EOMONTH(F$5,0)&lt;$T121,0,MAX(0,INT((EOMONTH(F$5,0)-$T121)/$V121)-IF(F$5&gt;$T121,-INT(-(F$5-$T121)/$V121),0)+1)))))</f>
        <v/>
      </c>
      <c r="G121" s="32">
        <f>IF($S121=0,0,IF($X121=1,IF(OR(AND(OR(MONTH(G$5)=Tasks!$X121,MONTH(G$5)=Tasks!$Y121),G$5&gt;=DATE(YEAR($T121),MONTH($T121),1))),1,0),IF($U121&gt;0,IF(AND(2&gt;=$W121,MOD(2-$W121,$U121)=0),1,0),IF(EOMONTH(G$5,0)&lt;$T121,0,MAX(0,INT((EOMONTH(G$5,0)-$T121)/$V121)-IF(G$5&gt;$T121,-INT(-(G$5-$T121)/$V121),0)+1)))))</f>
        <v/>
      </c>
      <c r="H121" s="32">
        <f>IF($S121=0,0,IF($X121=1,IF(OR(AND(OR(MONTH(H$5)=Tasks!$X121,MONTH(H$5)=Tasks!$Y121),H$5&gt;=DATE(YEAR($T121),MONTH($T121),1))),1,0),IF($U121&gt;0,IF(AND(3&gt;=$W121,MOD(3-$W121,$U121)=0),1,0),IF(EOMONTH(H$5,0)&lt;$T121,0,MAX(0,INT((EOMONTH(H$5,0)-$T121)/$V121)-IF(H$5&gt;$T121,-INT(-(H$5-$T121)/$V121),0)+1)))))</f>
        <v/>
      </c>
      <c r="I121" s="32">
        <f>IF($S121=0,0,IF($X121=1,IF(OR(AND(OR(MONTH(I$5)=Tasks!$X121,MONTH(I$5)=Tasks!$Y121),I$5&gt;=DATE(YEAR($T121),MONTH($T121),1))),1,0),IF($U121&gt;0,IF(AND(4&gt;=$W121,MOD(4-$W121,$U121)=0),1,0),IF(EOMONTH(I$5,0)&lt;$T121,0,MAX(0,INT((EOMONTH(I$5,0)-$T121)/$V121)-IF(I$5&gt;$T121,-INT(-(I$5-$T121)/$V121),0)+1)))))</f>
        <v/>
      </c>
      <c r="J121" s="32">
        <f>IF($S121=0,0,IF($X121=1,IF(OR(AND(OR(MONTH(J$5)=Tasks!$X121,MONTH(J$5)=Tasks!$Y121),J$5&gt;=DATE(YEAR($T121),MONTH($T121),1))),1,0),IF($U121&gt;0,IF(AND(5&gt;=$W121,MOD(5-$W121,$U121)=0),1,0),IF(EOMONTH(J$5,0)&lt;$T121,0,MAX(0,INT((EOMONTH(J$5,0)-$T121)/$V121)-IF(J$5&gt;$T121,-INT(-(J$5-$T121)/$V121),0)+1)))))</f>
        <v/>
      </c>
      <c r="K121" s="32">
        <f>IF($S121=0,0,IF($X121=1,IF(OR(AND(OR(MONTH(K$5)=Tasks!$X121,MONTH(K$5)=Tasks!$Y121),K$5&gt;=DATE(YEAR($T121),MONTH($T121),1))),1,0),IF($U121&gt;0,IF(AND(6&gt;=$W121,MOD(6-$W121,$U121)=0),1,0),IF(EOMONTH(K$5,0)&lt;$T121,0,MAX(0,INT((EOMONTH(K$5,0)-$T121)/$V121)-IF(K$5&gt;$T121,-INT(-(K$5-$T121)/$V121),0)+1)))))</f>
        <v/>
      </c>
      <c r="L121" s="32">
        <f>IF($S121=0,0,IF($X121=1,IF(OR(AND(OR(MONTH(L$5)=Tasks!$X121,MONTH(L$5)=Tasks!$Y121),L$5&gt;=DATE(YEAR($T121),MONTH($T121),1))),1,0),IF($U121&gt;0,IF(AND(7&gt;=$W121,MOD(7-$W121,$U121)=0),1,0),IF(EOMONTH(L$5,0)&lt;$T121,0,MAX(0,INT((EOMONTH(L$5,0)-$T121)/$V121)-IF(L$5&gt;$T121,-INT(-(L$5-$T121)/$V121),0)+1)))))</f>
        <v/>
      </c>
      <c r="M121" s="32">
        <f>IF($S121=0,0,IF($X121=1,IF(OR(AND(OR(MONTH(M$5)=Tasks!$X121,MONTH(M$5)=Tasks!$Y121),M$5&gt;=DATE(YEAR($T121),MONTH($T121),1))),1,0),IF($U121&gt;0,IF(AND(8&gt;=$W121,MOD(8-$W121,$U121)=0),1,0),IF(EOMONTH(M$5,0)&lt;$T121,0,MAX(0,INT((EOMONTH(M$5,0)-$T121)/$V121)-IF(M$5&gt;$T121,-INT(-(M$5-$T121)/$V121),0)+1)))))</f>
        <v/>
      </c>
      <c r="N121" s="32">
        <f>IF($S121=0,0,IF($X121=1,IF(OR(AND(OR(MONTH(N$5)=Tasks!$X121,MONTH(N$5)=Tasks!$Y121),N$5&gt;=DATE(YEAR($T121),MONTH($T121),1))),1,0),IF($U121&gt;0,IF(AND(9&gt;=$W121,MOD(9-$W121,$U121)=0),1,0),IF(EOMONTH(N$5,0)&lt;$T121,0,MAX(0,INT((EOMONTH(N$5,0)-$T121)/$V121)-IF(N$5&gt;$T121,-INT(-(N$5-$T121)/$V121),0)+1)))))</f>
        <v/>
      </c>
      <c r="O121" s="32">
        <f>IF($S121=0,0,IF($X121=1,IF(OR(AND(OR(MONTH(O$5)=Tasks!$X121,MONTH(O$5)=Tasks!$Y121),O$5&gt;=DATE(YEAR($T121),MONTH($T121),1))),1,0),IF($U121&gt;0,IF(AND(10&gt;=$W121,MOD(10-$W121,$U121)=0),1,0),IF(EOMONTH(O$5,0)&lt;$T121,0,MAX(0,INT((EOMONTH(O$5,0)-$T121)/$V121)-IF(O$5&gt;$T121,-INT(-(O$5-$T121)/$V121),0)+1)))))</f>
        <v/>
      </c>
      <c r="P121" s="32">
        <f>IF($S121=0,0,IF($X121=1,IF(OR(AND(OR(MONTH(P$5)=Tasks!$X121,MONTH(P$5)=Tasks!$Y121),P$5&gt;=DATE(YEAR($T121),MONTH($T121),1))),1,0),IF($U121&gt;0,IF(AND(11&gt;=$W121,MOD(11-$W121,$U121)=0),1,0),IF(EOMONTH(P$5,0)&lt;$T121,0,MAX(0,INT((EOMONTH(P$5,0)-$T121)/$V121)-IF(P$5&gt;$T121,-INT(-(P$5-$T121)/$V121),0)+1)))))</f>
        <v/>
      </c>
      <c r="Q121" s="32">
        <f>SUM(E121:P121)</f>
        <v/>
      </c>
      <c r="R121" s="26">
        <f>Q121*D121</f>
        <v/>
      </c>
      <c r="S121" s="22">
        <f>IF(AND(Tasks!$A121&lt;&gt;"",Tasks!Z121=1,Tasks!L121&lt;&gt;"No"),1,0)</f>
        <v/>
      </c>
      <c r="T121" s="7">
        <f>IF(S121=0,"",IF(X121=1,Tasks!S121,MAX(Tasks!S121,AsOf)))</f>
        <v/>
      </c>
      <c r="U121" s="22">
        <f>IF(OR(S121=0,X121=1),0,IF(Tasks!F121="Months",Tasks!E121,IF(Tasks!F121="Years",12*Tasks!E121,0)))</f>
        <v/>
      </c>
      <c r="V121" s="22">
        <f>IF(OR(S121=0,X121=1),0,IF(Tasks!F121="Days",Tasks!E121,IF(Tasks!F121="Weeks",7*Tasks!E121,0)))</f>
        <v/>
      </c>
      <c r="W121" s="22">
        <f>IF(S121=0,"",(YEAR(T121)-YEAR(PlanStart))*12+MONTH(T121)-MONTH(PlanStart))</f>
        <v/>
      </c>
      <c r="X121" s="22">
        <f>IF(Tasks!D121="Seasonal",1,0)</f>
        <v/>
      </c>
    </row>
    <row r="122">
      <c r="A122" s="11">
        <f>IF(Tasks!$A122="","",Tasks!$A122)</f>
        <v/>
      </c>
      <c r="B122" s="11">
        <f>IF(Tasks!$A122="","",Tasks!B122&amp;"")</f>
        <v/>
      </c>
      <c r="C122" s="31">
        <f>IF(Tasks!$A122="","",IF(S122=0,Tasks!U122,Tasks!S122))</f>
        <v/>
      </c>
      <c r="D122" s="26">
        <f>IF(Tasks!$A122="",0,N(Tasks!R122))</f>
        <v/>
      </c>
      <c r="E122" s="32">
        <f>IF($S122=0,0,IF($X122=1,IF(OR(AND(OR(MONTH(E$5)=Tasks!$X122,MONTH(E$5)=Tasks!$Y122),E$5&gt;=DATE(YEAR($T122),MONTH($T122),1)),AND(0=0,T122&lt;PlanStart)),1,0),IF($U122&gt;0,IF(AND(0&gt;=$W122,MOD(0-$W122,$U122)=0),1,0),IF(EOMONTH(E$5,0)&lt;$T122,0,MAX(0,INT((EOMONTH(E$5,0)-$T122)/$V122)-IF(E$5&gt;$T122,-INT(-(E$5-$T122)/$V122),0)+1)))))</f>
        <v/>
      </c>
      <c r="F122" s="32">
        <f>IF($S122=0,0,IF($X122=1,IF(OR(AND(OR(MONTH(F$5)=Tasks!$X122,MONTH(F$5)=Tasks!$Y122),F$5&gt;=DATE(YEAR($T122),MONTH($T122),1))),1,0),IF($U122&gt;0,IF(AND(1&gt;=$W122,MOD(1-$W122,$U122)=0),1,0),IF(EOMONTH(F$5,0)&lt;$T122,0,MAX(0,INT((EOMONTH(F$5,0)-$T122)/$V122)-IF(F$5&gt;$T122,-INT(-(F$5-$T122)/$V122),0)+1)))))</f>
        <v/>
      </c>
      <c r="G122" s="32">
        <f>IF($S122=0,0,IF($X122=1,IF(OR(AND(OR(MONTH(G$5)=Tasks!$X122,MONTH(G$5)=Tasks!$Y122),G$5&gt;=DATE(YEAR($T122),MONTH($T122),1))),1,0),IF($U122&gt;0,IF(AND(2&gt;=$W122,MOD(2-$W122,$U122)=0),1,0),IF(EOMONTH(G$5,0)&lt;$T122,0,MAX(0,INT((EOMONTH(G$5,0)-$T122)/$V122)-IF(G$5&gt;$T122,-INT(-(G$5-$T122)/$V122),0)+1)))))</f>
        <v/>
      </c>
      <c r="H122" s="32">
        <f>IF($S122=0,0,IF($X122=1,IF(OR(AND(OR(MONTH(H$5)=Tasks!$X122,MONTH(H$5)=Tasks!$Y122),H$5&gt;=DATE(YEAR($T122),MONTH($T122),1))),1,0),IF($U122&gt;0,IF(AND(3&gt;=$W122,MOD(3-$W122,$U122)=0),1,0),IF(EOMONTH(H$5,0)&lt;$T122,0,MAX(0,INT((EOMONTH(H$5,0)-$T122)/$V122)-IF(H$5&gt;$T122,-INT(-(H$5-$T122)/$V122),0)+1)))))</f>
        <v/>
      </c>
      <c r="I122" s="32">
        <f>IF($S122=0,0,IF($X122=1,IF(OR(AND(OR(MONTH(I$5)=Tasks!$X122,MONTH(I$5)=Tasks!$Y122),I$5&gt;=DATE(YEAR($T122),MONTH($T122),1))),1,0),IF($U122&gt;0,IF(AND(4&gt;=$W122,MOD(4-$W122,$U122)=0),1,0),IF(EOMONTH(I$5,0)&lt;$T122,0,MAX(0,INT((EOMONTH(I$5,0)-$T122)/$V122)-IF(I$5&gt;$T122,-INT(-(I$5-$T122)/$V122),0)+1)))))</f>
        <v/>
      </c>
      <c r="J122" s="32">
        <f>IF($S122=0,0,IF($X122=1,IF(OR(AND(OR(MONTH(J$5)=Tasks!$X122,MONTH(J$5)=Tasks!$Y122),J$5&gt;=DATE(YEAR($T122),MONTH($T122),1))),1,0),IF($U122&gt;0,IF(AND(5&gt;=$W122,MOD(5-$W122,$U122)=0),1,0),IF(EOMONTH(J$5,0)&lt;$T122,0,MAX(0,INT((EOMONTH(J$5,0)-$T122)/$V122)-IF(J$5&gt;$T122,-INT(-(J$5-$T122)/$V122),0)+1)))))</f>
        <v/>
      </c>
      <c r="K122" s="32">
        <f>IF($S122=0,0,IF($X122=1,IF(OR(AND(OR(MONTH(K$5)=Tasks!$X122,MONTH(K$5)=Tasks!$Y122),K$5&gt;=DATE(YEAR($T122),MONTH($T122),1))),1,0),IF($U122&gt;0,IF(AND(6&gt;=$W122,MOD(6-$W122,$U122)=0),1,0),IF(EOMONTH(K$5,0)&lt;$T122,0,MAX(0,INT((EOMONTH(K$5,0)-$T122)/$V122)-IF(K$5&gt;$T122,-INT(-(K$5-$T122)/$V122),0)+1)))))</f>
        <v/>
      </c>
      <c r="L122" s="32">
        <f>IF($S122=0,0,IF($X122=1,IF(OR(AND(OR(MONTH(L$5)=Tasks!$X122,MONTH(L$5)=Tasks!$Y122),L$5&gt;=DATE(YEAR($T122),MONTH($T122),1))),1,0),IF($U122&gt;0,IF(AND(7&gt;=$W122,MOD(7-$W122,$U122)=0),1,0),IF(EOMONTH(L$5,0)&lt;$T122,0,MAX(0,INT((EOMONTH(L$5,0)-$T122)/$V122)-IF(L$5&gt;$T122,-INT(-(L$5-$T122)/$V122),0)+1)))))</f>
        <v/>
      </c>
      <c r="M122" s="32">
        <f>IF($S122=0,0,IF($X122=1,IF(OR(AND(OR(MONTH(M$5)=Tasks!$X122,MONTH(M$5)=Tasks!$Y122),M$5&gt;=DATE(YEAR($T122),MONTH($T122),1))),1,0),IF($U122&gt;0,IF(AND(8&gt;=$W122,MOD(8-$W122,$U122)=0),1,0),IF(EOMONTH(M$5,0)&lt;$T122,0,MAX(0,INT((EOMONTH(M$5,0)-$T122)/$V122)-IF(M$5&gt;$T122,-INT(-(M$5-$T122)/$V122),0)+1)))))</f>
        <v/>
      </c>
      <c r="N122" s="32">
        <f>IF($S122=0,0,IF($X122=1,IF(OR(AND(OR(MONTH(N$5)=Tasks!$X122,MONTH(N$5)=Tasks!$Y122),N$5&gt;=DATE(YEAR($T122),MONTH($T122),1))),1,0),IF($U122&gt;0,IF(AND(9&gt;=$W122,MOD(9-$W122,$U122)=0),1,0),IF(EOMONTH(N$5,0)&lt;$T122,0,MAX(0,INT((EOMONTH(N$5,0)-$T122)/$V122)-IF(N$5&gt;$T122,-INT(-(N$5-$T122)/$V122),0)+1)))))</f>
        <v/>
      </c>
      <c r="O122" s="32">
        <f>IF($S122=0,0,IF($X122=1,IF(OR(AND(OR(MONTH(O$5)=Tasks!$X122,MONTH(O$5)=Tasks!$Y122),O$5&gt;=DATE(YEAR($T122),MONTH($T122),1))),1,0),IF($U122&gt;0,IF(AND(10&gt;=$W122,MOD(10-$W122,$U122)=0),1,0),IF(EOMONTH(O$5,0)&lt;$T122,0,MAX(0,INT((EOMONTH(O$5,0)-$T122)/$V122)-IF(O$5&gt;$T122,-INT(-(O$5-$T122)/$V122),0)+1)))))</f>
        <v/>
      </c>
      <c r="P122" s="32">
        <f>IF($S122=0,0,IF($X122=1,IF(OR(AND(OR(MONTH(P$5)=Tasks!$X122,MONTH(P$5)=Tasks!$Y122),P$5&gt;=DATE(YEAR($T122),MONTH($T122),1))),1,0),IF($U122&gt;0,IF(AND(11&gt;=$W122,MOD(11-$W122,$U122)=0),1,0),IF(EOMONTH(P$5,0)&lt;$T122,0,MAX(0,INT((EOMONTH(P$5,0)-$T122)/$V122)-IF(P$5&gt;$T122,-INT(-(P$5-$T122)/$V122),0)+1)))))</f>
        <v/>
      </c>
      <c r="Q122" s="32">
        <f>SUM(E122:P122)</f>
        <v/>
      </c>
      <c r="R122" s="26">
        <f>Q122*D122</f>
        <v/>
      </c>
      <c r="S122" s="22">
        <f>IF(AND(Tasks!$A122&lt;&gt;"",Tasks!Z122=1,Tasks!L122&lt;&gt;"No"),1,0)</f>
        <v/>
      </c>
      <c r="T122" s="7">
        <f>IF(S122=0,"",IF(X122=1,Tasks!S122,MAX(Tasks!S122,AsOf)))</f>
        <v/>
      </c>
      <c r="U122" s="22">
        <f>IF(OR(S122=0,X122=1),0,IF(Tasks!F122="Months",Tasks!E122,IF(Tasks!F122="Years",12*Tasks!E122,0)))</f>
        <v/>
      </c>
      <c r="V122" s="22">
        <f>IF(OR(S122=0,X122=1),0,IF(Tasks!F122="Days",Tasks!E122,IF(Tasks!F122="Weeks",7*Tasks!E122,0)))</f>
        <v/>
      </c>
      <c r="W122" s="22">
        <f>IF(S122=0,"",(YEAR(T122)-YEAR(PlanStart))*12+MONTH(T122)-MONTH(PlanStart))</f>
        <v/>
      </c>
      <c r="X122" s="22">
        <f>IF(Tasks!D122="Seasonal",1,0)</f>
        <v/>
      </c>
    </row>
    <row r="123">
      <c r="A123" s="11">
        <f>IF(Tasks!$A123="","",Tasks!$A123)</f>
        <v/>
      </c>
      <c r="B123" s="11">
        <f>IF(Tasks!$A123="","",Tasks!B123&amp;"")</f>
        <v/>
      </c>
      <c r="C123" s="31">
        <f>IF(Tasks!$A123="","",IF(S123=0,Tasks!U123,Tasks!S123))</f>
        <v/>
      </c>
      <c r="D123" s="26">
        <f>IF(Tasks!$A123="",0,N(Tasks!R123))</f>
        <v/>
      </c>
      <c r="E123" s="32">
        <f>IF($S123=0,0,IF($X123=1,IF(OR(AND(OR(MONTH(E$5)=Tasks!$X123,MONTH(E$5)=Tasks!$Y123),E$5&gt;=DATE(YEAR($T123),MONTH($T123),1)),AND(0=0,T123&lt;PlanStart)),1,0),IF($U123&gt;0,IF(AND(0&gt;=$W123,MOD(0-$W123,$U123)=0),1,0),IF(EOMONTH(E$5,0)&lt;$T123,0,MAX(0,INT((EOMONTH(E$5,0)-$T123)/$V123)-IF(E$5&gt;$T123,-INT(-(E$5-$T123)/$V123),0)+1)))))</f>
        <v/>
      </c>
      <c r="F123" s="32">
        <f>IF($S123=0,0,IF($X123=1,IF(OR(AND(OR(MONTH(F$5)=Tasks!$X123,MONTH(F$5)=Tasks!$Y123),F$5&gt;=DATE(YEAR($T123),MONTH($T123),1))),1,0),IF($U123&gt;0,IF(AND(1&gt;=$W123,MOD(1-$W123,$U123)=0),1,0),IF(EOMONTH(F$5,0)&lt;$T123,0,MAX(0,INT((EOMONTH(F$5,0)-$T123)/$V123)-IF(F$5&gt;$T123,-INT(-(F$5-$T123)/$V123),0)+1)))))</f>
        <v/>
      </c>
      <c r="G123" s="32">
        <f>IF($S123=0,0,IF($X123=1,IF(OR(AND(OR(MONTH(G$5)=Tasks!$X123,MONTH(G$5)=Tasks!$Y123),G$5&gt;=DATE(YEAR($T123),MONTH($T123),1))),1,0),IF($U123&gt;0,IF(AND(2&gt;=$W123,MOD(2-$W123,$U123)=0),1,0),IF(EOMONTH(G$5,0)&lt;$T123,0,MAX(0,INT((EOMONTH(G$5,0)-$T123)/$V123)-IF(G$5&gt;$T123,-INT(-(G$5-$T123)/$V123),0)+1)))))</f>
        <v/>
      </c>
      <c r="H123" s="32">
        <f>IF($S123=0,0,IF($X123=1,IF(OR(AND(OR(MONTH(H$5)=Tasks!$X123,MONTH(H$5)=Tasks!$Y123),H$5&gt;=DATE(YEAR($T123),MONTH($T123),1))),1,0),IF($U123&gt;0,IF(AND(3&gt;=$W123,MOD(3-$W123,$U123)=0),1,0),IF(EOMONTH(H$5,0)&lt;$T123,0,MAX(0,INT((EOMONTH(H$5,0)-$T123)/$V123)-IF(H$5&gt;$T123,-INT(-(H$5-$T123)/$V123),0)+1)))))</f>
        <v/>
      </c>
      <c r="I123" s="32">
        <f>IF($S123=0,0,IF($X123=1,IF(OR(AND(OR(MONTH(I$5)=Tasks!$X123,MONTH(I$5)=Tasks!$Y123),I$5&gt;=DATE(YEAR($T123),MONTH($T123),1))),1,0),IF($U123&gt;0,IF(AND(4&gt;=$W123,MOD(4-$W123,$U123)=0),1,0),IF(EOMONTH(I$5,0)&lt;$T123,0,MAX(0,INT((EOMONTH(I$5,0)-$T123)/$V123)-IF(I$5&gt;$T123,-INT(-(I$5-$T123)/$V123),0)+1)))))</f>
        <v/>
      </c>
      <c r="J123" s="32">
        <f>IF($S123=0,0,IF($X123=1,IF(OR(AND(OR(MONTH(J$5)=Tasks!$X123,MONTH(J$5)=Tasks!$Y123),J$5&gt;=DATE(YEAR($T123),MONTH($T123),1))),1,0),IF($U123&gt;0,IF(AND(5&gt;=$W123,MOD(5-$W123,$U123)=0),1,0),IF(EOMONTH(J$5,0)&lt;$T123,0,MAX(0,INT((EOMONTH(J$5,0)-$T123)/$V123)-IF(J$5&gt;$T123,-INT(-(J$5-$T123)/$V123),0)+1)))))</f>
        <v/>
      </c>
      <c r="K123" s="32">
        <f>IF($S123=0,0,IF($X123=1,IF(OR(AND(OR(MONTH(K$5)=Tasks!$X123,MONTH(K$5)=Tasks!$Y123),K$5&gt;=DATE(YEAR($T123),MONTH($T123),1))),1,0),IF($U123&gt;0,IF(AND(6&gt;=$W123,MOD(6-$W123,$U123)=0),1,0),IF(EOMONTH(K$5,0)&lt;$T123,0,MAX(0,INT((EOMONTH(K$5,0)-$T123)/$V123)-IF(K$5&gt;$T123,-INT(-(K$5-$T123)/$V123),0)+1)))))</f>
        <v/>
      </c>
      <c r="L123" s="32">
        <f>IF($S123=0,0,IF($X123=1,IF(OR(AND(OR(MONTH(L$5)=Tasks!$X123,MONTH(L$5)=Tasks!$Y123),L$5&gt;=DATE(YEAR($T123),MONTH($T123),1))),1,0),IF($U123&gt;0,IF(AND(7&gt;=$W123,MOD(7-$W123,$U123)=0),1,0),IF(EOMONTH(L$5,0)&lt;$T123,0,MAX(0,INT((EOMONTH(L$5,0)-$T123)/$V123)-IF(L$5&gt;$T123,-INT(-(L$5-$T123)/$V123),0)+1)))))</f>
        <v/>
      </c>
      <c r="M123" s="32">
        <f>IF($S123=0,0,IF($X123=1,IF(OR(AND(OR(MONTH(M$5)=Tasks!$X123,MONTH(M$5)=Tasks!$Y123),M$5&gt;=DATE(YEAR($T123),MONTH($T123),1))),1,0),IF($U123&gt;0,IF(AND(8&gt;=$W123,MOD(8-$W123,$U123)=0),1,0),IF(EOMONTH(M$5,0)&lt;$T123,0,MAX(0,INT((EOMONTH(M$5,0)-$T123)/$V123)-IF(M$5&gt;$T123,-INT(-(M$5-$T123)/$V123),0)+1)))))</f>
        <v/>
      </c>
      <c r="N123" s="32">
        <f>IF($S123=0,0,IF($X123=1,IF(OR(AND(OR(MONTH(N$5)=Tasks!$X123,MONTH(N$5)=Tasks!$Y123),N$5&gt;=DATE(YEAR($T123),MONTH($T123),1))),1,0),IF($U123&gt;0,IF(AND(9&gt;=$W123,MOD(9-$W123,$U123)=0),1,0),IF(EOMONTH(N$5,0)&lt;$T123,0,MAX(0,INT((EOMONTH(N$5,0)-$T123)/$V123)-IF(N$5&gt;$T123,-INT(-(N$5-$T123)/$V123),0)+1)))))</f>
        <v/>
      </c>
      <c r="O123" s="32">
        <f>IF($S123=0,0,IF($X123=1,IF(OR(AND(OR(MONTH(O$5)=Tasks!$X123,MONTH(O$5)=Tasks!$Y123),O$5&gt;=DATE(YEAR($T123),MONTH($T123),1))),1,0),IF($U123&gt;0,IF(AND(10&gt;=$W123,MOD(10-$W123,$U123)=0),1,0),IF(EOMONTH(O$5,0)&lt;$T123,0,MAX(0,INT((EOMONTH(O$5,0)-$T123)/$V123)-IF(O$5&gt;$T123,-INT(-(O$5-$T123)/$V123),0)+1)))))</f>
        <v/>
      </c>
      <c r="P123" s="32">
        <f>IF($S123=0,0,IF($X123=1,IF(OR(AND(OR(MONTH(P$5)=Tasks!$X123,MONTH(P$5)=Tasks!$Y123),P$5&gt;=DATE(YEAR($T123),MONTH($T123),1))),1,0),IF($U123&gt;0,IF(AND(11&gt;=$W123,MOD(11-$W123,$U123)=0),1,0),IF(EOMONTH(P$5,0)&lt;$T123,0,MAX(0,INT((EOMONTH(P$5,0)-$T123)/$V123)-IF(P$5&gt;$T123,-INT(-(P$5-$T123)/$V123),0)+1)))))</f>
        <v/>
      </c>
      <c r="Q123" s="32">
        <f>SUM(E123:P123)</f>
        <v/>
      </c>
      <c r="R123" s="26">
        <f>Q123*D123</f>
        <v/>
      </c>
      <c r="S123" s="22">
        <f>IF(AND(Tasks!$A123&lt;&gt;"",Tasks!Z123=1,Tasks!L123&lt;&gt;"No"),1,0)</f>
        <v/>
      </c>
      <c r="T123" s="7">
        <f>IF(S123=0,"",IF(X123=1,Tasks!S123,MAX(Tasks!S123,AsOf)))</f>
        <v/>
      </c>
      <c r="U123" s="22">
        <f>IF(OR(S123=0,X123=1),0,IF(Tasks!F123="Months",Tasks!E123,IF(Tasks!F123="Years",12*Tasks!E123,0)))</f>
        <v/>
      </c>
      <c r="V123" s="22">
        <f>IF(OR(S123=0,X123=1),0,IF(Tasks!F123="Days",Tasks!E123,IF(Tasks!F123="Weeks",7*Tasks!E123,0)))</f>
        <v/>
      </c>
      <c r="W123" s="22">
        <f>IF(S123=0,"",(YEAR(T123)-YEAR(PlanStart))*12+MONTH(T123)-MONTH(PlanStart))</f>
        <v/>
      </c>
      <c r="X123" s="22">
        <f>IF(Tasks!D123="Seasonal",1,0)</f>
        <v/>
      </c>
    </row>
    <row r="124">
      <c r="A124" s="11">
        <f>IF(Tasks!$A124="","",Tasks!$A124)</f>
        <v/>
      </c>
      <c r="B124" s="11">
        <f>IF(Tasks!$A124="","",Tasks!B124&amp;"")</f>
        <v/>
      </c>
      <c r="C124" s="31">
        <f>IF(Tasks!$A124="","",IF(S124=0,Tasks!U124,Tasks!S124))</f>
        <v/>
      </c>
      <c r="D124" s="26">
        <f>IF(Tasks!$A124="",0,N(Tasks!R124))</f>
        <v/>
      </c>
      <c r="E124" s="32">
        <f>IF($S124=0,0,IF($X124=1,IF(OR(AND(OR(MONTH(E$5)=Tasks!$X124,MONTH(E$5)=Tasks!$Y124),E$5&gt;=DATE(YEAR($T124),MONTH($T124),1)),AND(0=0,T124&lt;PlanStart)),1,0),IF($U124&gt;0,IF(AND(0&gt;=$W124,MOD(0-$W124,$U124)=0),1,0),IF(EOMONTH(E$5,0)&lt;$T124,0,MAX(0,INT((EOMONTH(E$5,0)-$T124)/$V124)-IF(E$5&gt;$T124,-INT(-(E$5-$T124)/$V124),0)+1)))))</f>
        <v/>
      </c>
      <c r="F124" s="32">
        <f>IF($S124=0,0,IF($X124=1,IF(OR(AND(OR(MONTH(F$5)=Tasks!$X124,MONTH(F$5)=Tasks!$Y124),F$5&gt;=DATE(YEAR($T124),MONTH($T124),1))),1,0),IF($U124&gt;0,IF(AND(1&gt;=$W124,MOD(1-$W124,$U124)=0),1,0),IF(EOMONTH(F$5,0)&lt;$T124,0,MAX(0,INT((EOMONTH(F$5,0)-$T124)/$V124)-IF(F$5&gt;$T124,-INT(-(F$5-$T124)/$V124),0)+1)))))</f>
        <v/>
      </c>
      <c r="G124" s="32">
        <f>IF($S124=0,0,IF($X124=1,IF(OR(AND(OR(MONTH(G$5)=Tasks!$X124,MONTH(G$5)=Tasks!$Y124),G$5&gt;=DATE(YEAR($T124),MONTH($T124),1))),1,0),IF($U124&gt;0,IF(AND(2&gt;=$W124,MOD(2-$W124,$U124)=0),1,0),IF(EOMONTH(G$5,0)&lt;$T124,0,MAX(0,INT((EOMONTH(G$5,0)-$T124)/$V124)-IF(G$5&gt;$T124,-INT(-(G$5-$T124)/$V124),0)+1)))))</f>
        <v/>
      </c>
      <c r="H124" s="32">
        <f>IF($S124=0,0,IF($X124=1,IF(OR(AND(OR(MONTH(H$5)=Tasks!$X124,MONTH(H$5)=Tasks!$Y124),H$5&gt;=DATE(YEAR($T124),MONTH($T124),1))),1,0),IF($U124&gt;0,IF(AND(3&gt;=$W124,MOD(3-$W124,$U124)=0),1,0),IF(EOMONTH(H$5,0)&lt;$T124,0,MAX(0,INT((EOMONTH(H$5,0)-$T124)/$V124)-IF(H$5&gt;$T124,-INT(-(H$5-$T124)/$V124),0)+1)))))</f>
        <v/>
      </c>
      <c r="I124" s="32">
        <f>IF($S124=0,0,IF($X124=1,IF(OR(AND(OR(MONTH(I$5)=Tasks!$X124,MONTH(I$5)=Tasks!$Y124),I$5&gt;=DATE(YEAR($T124),MONTH($T124),1))),1,0),IF($U124&gt;0,IF(AND(4&gt;=$W124,MOD(4-$W124,$U124)=0),1,0),IF(EOMONTH(I$5,0)&lt;$T124,0,MAX(0,INT((EOMONTH(I$5,0)-$T124)/$V124)-IF(I$5&gt;$T124,-INT(-(I$5-$T124)/$V124),0)+1)))))</f>
        <v/>
      </c>
      <c r="J124" s="32">
        <f>IF($S124=0,0,IF($X124=1,IF(OR(AND(OR(MONTH(J$5)=Tasks!$X124,MONTH(J$5)=Tasks!$Y124),J$5&gt;=DATE(YEAR($T124),MONTH($T124),1))),1,0),IF($U124&gt;0,IF(AND(5&gt;=$W124,MOD(5-$W124,$U124)=0),1,0),IF(EOMONTH(J$5,0)&lt;$T124,0,MAX(0,INT((EOMONTH(J$5,0)-$T124)/$V124)-IF(J$5&gt;$T124,-INT(-(J$5-$T124)/$V124),0)+1)))))</f>
        <v/>
      </c>
      <c r="K124" s="32">
        <f>IF($S124=0,0,IF($X124=1,IF(OR(AND(OR(MONTH(K$5)=Tasks!$X124,MONTH(K$5)=Tasks!$Y124),K$5&gt;=DATE(YEAR($T124),MONTH($T124),1))),1,0),IF($U124&gt;0,IF(AND(6&gt;=$W124,MOD(6-$W124,$U124)=0),1,0),IF(EOMONTH(K$5,0)&lt;$T124,0,MAX(0,INT((EOMONTH(K$5,0)-$T124)/$V124)-IF(K$5&gt;$T124,-INT(-(K$5-$T124)/$V124),0)+1)))))</f>
        <v/>
      </c>
      <c r="L124" s="32">
        <f>IF($S124=0,0,IF($X124=1,IF(OR(AND(OR(MONTH(L$5)=Tasks!$X124,MONTH(L$5)=Tasks!$Y124),L$5&gt;=DATE(YEAR($T124),MONTH($T124),1))),1,0),IF($U124&gt;0,IF(AND(7&gt;=$W124,MOD(7-$W124,$U124)=0),1,0),IF(EOMONTH(L$5,0)&lt;$T124,0,MAX(0,INT((EOMONTH(L$5,0)-$T124)/$V124)-IF(L$5&gt;$T124,-INT(-(L$5-$T124)/$V124),0)+1)))))</f>
        <v/>
      </c>
      <c r="M124" s="32">
        <f>IF($S124=0,0,IF($X124=1,IF(OR(AND(OR(MONTH(M$5)=Tasks!$X124,MONTH(M$5)=Tasks!$Y124),M$5&gt;=DATE(YEAR($T124),MONTH($T124),1))),1,0),IF($U124&gt;0,IF(AND(8&gt;=$W124,MOD(8-$W124,$U124)=0),1,0),IF(EOMONTH(M$5,0)&lt;$T124,0,MAX(0,INT((EOMONTH(M$5,0)-$T124)/$V124)-IF(M$5&gt;$T124,-INT(-(M$5-$T124)/$V124),0)+1)))))</f>
        <v/>
      </c>
      <c r="N124" s="32">
        <f>IF($S124=0,0,IF($X124=1,IF(OR(AND(OR(MONTH(N$5)=Tasks!$X124,MONTH(N$5)=Tasks!$Y124),N$5&gt;=DATE(YEAR($T124),MONTH($T124),1))),1,0),IF($U124&gt;0,IF(AND(9&gt;=$W124,MOD(9-$W124,$U124)=0),1,0),IF(EOMONTH(N$5,0)&lt;$T124,0,MAX(0,INT((EOMONTH(N$5,0)-$T124)/$V124)-IF(N$5&gt;$T124,-INT(-(N$5-$T124)/$V124),0)+1)))))</f>
        <v/>
      </c>
      <c r="O124" s="32">
        <f>IF($S124=0,0,IF($X124=1,IF(OR(AND(OR(MONTH(O$5)=Tasks!$X124,MONTH(O$5)=Tasks!$Y124),O$5&gt;=DATE(YEAR($T124),MONTH($T124),1))),1,0),IF($U124&gt;0,IF(AND(10&gt;=$W124,MOD(10-$W124,$U124)=0),1,0),IF(EOMONTH(O$5,0)&lt;$T124,0,MAX(0,INT((EOMONTH(O$5,0)-$T124)/$V124)-IF(O$5&gt;$T124,-INT(-(O$5-$T124)/$V124),0)+1)))))</f>
        <v/>
      </c>
      <c r="P124" s="32">
        <f>IF($S124=0,0,IF($X124=1,IF(OR(AND(OR(MONTH(P$5)=Tasks!$X124,MONTH(P$5)=Tasks!$Y124),P$5&gt;=DATE(YEAR($T124),MONTH($T124),1))),1,0),IF($U124&gt;0,IF(AND(11&gt;=$W124,MOD(11-$W124,$U124)=0),1,0),IF(EOMONTH(P$5,0)&lt;$T124,0,MAX(0,INT((EOMONTH(P$5,0)-$T124)/$V124)-IF(P$5&gt;$T124,-INT(-(P$5-$T124)/$V124),0)+1)))))</f>
        <v/>
      </c>
      <c r="Q124" s="32">
        <f>SUM(E124:P124)</f>
        <v/>
      </c>
      <c r="R124" s="26">
        <f>Q124*D124</f>
        <v/>
      </c>
      <c r="S124" s="22">
        <f>IF(AND(Tasks!$A124&lt;&gt;"",Tasks!Z124=1,Tasks!L124&lt;&gt;"No"),1,0)</f>
        <v/>
      </c>
      <c r="T124" s="7">
        <f>IF(S124=0,"",IF(X124=1,Tasks!S124,MAX(Tasks!S124,AsOf)))</f>
        <v/>
      </c>
      <c r="U124" s="22">
        <f>IF(OR(S124=0,X124=1),0,IF(Tasks!F124="Months",Tasks!E124,IF(Tasks!F124="Years",12*Tasks!E124,0)))</f>
        <v/>
      </c>
      <c r="V124" s="22">
        <f>IF(OR(S124=0,X124=1),0,IF(Tasks!F124="Days",Tasks!E124,IF(Tasks!F124="Weeks",7*Tasks!E124,0)))</f>
        <v/>
      </c>
      <c r="W124" s="22">
        <f>IF(S124=0,"",(YEAR(T124)-YEAR(PlanStart))*12+MONTH(T124)-MONTH(PlanStart))</f>
        <v/>
      </c>
      <c r="X124" s="22">
        <f>IF(Tasks!D124="Seasonal",1,0)</f>
        <v/>
      </c>
    </row>
    <row r="125">
      <c r="A125" s="11">
        <f>IF(Tasks!$A125="","",Tasks!$A125)</f>
        <v/>
      </c>
      <c r="B125" s="11">
        <f>IF(Tasks!$A125="","",Tasks!B125&amp;"")</f>
        <v/>
      </c>
      <c r="C125" s="31">
        <f>IF(Tasks!$A125="","",IF(S125=0,Tasks!U125,Tasks!S125))</f>
        <v/>
      </c>
      <c r="D125" s="26">
        <f>IF(Tasks!$A125="",0,N(Tasks!R125))</f>
        <v/>
      </c>
      <c r="E125" s="32">
        <f>IF($S125=0,0,IF($X125=1,IF(OR(AND(OR(MONTH(E$5)=Tasks!$X125,MONTH(E$5)=Tasks!$Y125),E$5&gt;=DATE(YEAR($T125),MONTH($T125),1)),AND(0=0,T125&lt;PlanStart)),1,0),IF($U125&gt;0,IF(AND(0&gt;=$W125,MOD(0-$W125,$U125)=0),1,0),IF(EOMONTH(E$5,0)&lt;$T125,0,MAX(0,INT((EOMONTH(E$5,0)-$T125)/$V125)-IF(E$5&gt;$T125,-INT(-(E$5-$T125)/$V125),0)+1)))))</f>
        <v/>
      </c>
      <c r="F125" s="32">
        <f>IF($S125=0,0,IF($X125=1,IF(OR(AND(OR(MONTH(F$5)=Tasks!$X125,MONTH(F$5)=Tasks!$Y125),F$5&gt;=DATE(YEAR($T125),MONTH($T125),1))),1,0),IF($U125&gt;0,IF(AND(1&gt;=$W125,MOD(1-$W125,$U125)=0),1,0),IF(EOMONTH(F$5,0)&lt;$T125,0,MAX(0,INT((EOMONTH(F$5,0)-$T125)/$V125)-IF(F$5&gt;$T125,-INT(-(F$5-$T125)/$V125),0)+1)))))</f>
        <v/>
      </c>
      <c r="G125" s="32">
        <f>IF($S125=0,0,IF($X125=1,IF(OR(AND(OR(MONTH(G$5)=Tasks!$X125,MONTH(G$5)=Tasks!$Y125),G$5&gt;=DATE(YEAR($T125),MONTH($T125),1))),1,0),IF($U125&gt;0,IF(AND(2&gt;=$W125,MOD(2-$W125,$U125)=0),1,0),IF(EOMONTH(G$5,0)&lt;$T125,0,MAX(0,INT((EOMONTH(G$5,0)-$T125)/$V125)-IF(G$5&gt;$T125,-INT(-(G$5-$T125)/$V125),0)+1)))))</f>
        <v/>
      </c>
      <c r="H125" s="32">
        <f>IF($S125=0,0,IF($X125=1,IF(OR(AND(OR(MONTH(H$5)=Tasks!$X125,MONTH(H$5)=Tasks!$Y125),H$5&gt;=DATE(YEAR($T125),MONTH($T125),1))),1,0),IF($U125&gt;0,IF(AND(3&gt;=$W125,MOD(3-$W125,$U125)=0),1,0),IF(EOMONTH(H$5,0)&lt;$T125,0,MAX(0,INT((EOMONTH(H$5,0)-$T125)/$V125)-IF(H$5&gt;$T125,-INT(-(H$5-$T125)/$V125),0)+1)))))</f>
        <v/>
      </c>
      <c r="I125" s="32">
        <f>IF($S125=0,0,IF($X125=1,IF(OR(AND(OR(MONTH(I$5)=Tasks!$X125,MONTH(I$5)=Tasks!$Y125),I$5&gt;=DATE(YEAR($T125),MONTH($T125),1))),1,0),IF($U125&gt;0,IF(AND(4&gt;=$W125,MOD(4-$W125,$U125)=0),1,0),IF(EOMONTH(I$5,0)&lt;$T125,0,MAX(0,INT((EOMONTH(I$5,0)-$T125)/$V125)-IF(I$5&gt;$T125,-INT(-(I$5-$T125)/$V125),0)+1)))))</f>
        <v/>
      </c>
      <c r="J125" s="32">
        <f>IF($S125=0,0,IF($X125=1,IF(OR(AND(OR(MONTH(J$5)=Tasks!$X125,MONTH(J$5)=Tasks!$Y125),J$5&gt;=DATE(YEAR($T125),MONTH($T125),1))),1,0),IF($U125&gt;0,IF(AND(5&gt;=$W125,MOD(5-$W125,$U125)=0),1,0),IF(EOMONTH(J$5,0)&lt;$T125,0,MAX(0,INT((EOMONTH(J$5,0)-$T125)/$V125)-IF(J$5&gt;$T125,-INT(-(J$5-$T125)/$V125),0)+1)))))</f>
        <v/>
      </c>
      <c r="K125" s="32">
        <f>IF($S125=0,0,IF($X125=1,IF(OR(AND(OR(MONTH(K$5)=Tasks!$X125,MONTH(K$5)=Tasks!$Y125),K$5&gt;=DATE(YEAR($T125),MONTH($T125),1))),1,0),IF($U125&gt;0,IF(AND(6&gt;=$W125,MOD(6-$W125,$U125)=0),1,0),IF(EOMONTH(K$5,0)&lt;$T125,0,MAX(0,INT((EOMONTH(K$5,0)-$T125)/$V125)-IF(K$5&gt;$T125,-INT(-(K$5-$T125)/$V125),0)+1)))))</f>
        <v/>
      </c>
      <c r="L125" s="32">
        <f>IF($S125=0,0,IF($X125=1,IF(OR(AND(OR(MONTH(L$5)=Tasks!$X125,MONTH(L$5)=Tasks!$Y125),L$5&gt;=DATE(YEAR($T125),MONTH($T125),1))),1,0),IF($U125&gt;0,IF(AND(7&gt;=$W125,MOD(7-$W125,$U125)=0),1,0),IF(EOMONTH(L$5,0)&lt;$T125,0,MAX(0,INT((EOMONTH(L$5,0)-$T125)/$V125)-IF(L$5&gt;$T125,-INT(-(L$5-$T125)/$V125),0)+1)))))</f>
        <v/>
      </c>
      <c r="M125" s="32">
        <f>IF($S125=0,0,IF($X125=1,IF(OR(AND(OR(MONTH(M$5)=Tasks!$X125,MONTH(M$5)=Tasks!$Y125),M$5&gt;=DATE(YEAR($T125),MONTH($T125),1))),1,0),IF($U125&gt;0,IF(AND(8&gt;=$W125,MOD(8-$W125,$U125)=0),1,0),IF(EOMONTH(M$5,0)&lt;$T125,0,MAX(0,INT((EOMONTH(M$5,0)-$T125)/$V125)-IF(M$5&gt;$T125,-INT(-(M$5-$T125)/$V125),0)+1)))))</f>
        <v/>
      </c>
      <c r="N125" s="32">
        <f>IF($S125=0,0,IF($X125=1,IF(OR(AND(OR(MONTH(N$5)=Tasks!$X125,MONTH(N$5)=Tasks!$Y125),N$5&gt;=DATE(YEAR($T125),MONTH($T125),1))),1,0),IF($U125&gt;0,IF(AND(9&gt;=$W125,MOD(9-$W125,$U125)=0),1,0),IF(EOMONTH(N$5,0)&lt;$T125,0,MAX(0,INT((EOMONTH(N$5,0)-$T125)/$V125)-IF(N$5&gt;$T125,-INT(-(N$5-$T125)/$V125),0)+1)))))</f>
        <v/>
      </c>
      <c r="O125" s="32">
        <f>IF($S125=0,0,IF($X125=1,IF(OR(AND(OR(MONTH(O$5)=Tasks!$X125,MONTH(O$5)=Tasks!$Y125),O$5&gt;=DATE(YEAR($T125),MONTH($T125),1))),1,0),IF($U125&gt;0,IF(AND(10&gt;=$W125,MOD(10-$W125,$U125)=0),1,0),IF(EOMONTH(O$5,0)&lt;$T125,0,MAX(0,INT((EOMONTH(O$5,0)-$T125)/$V125)-IF(O$5&gt;$T125,-INT(-(O$5-$T125)/$V125),0)+1)))))</f>
        <v/>
      </c>
      <c r="P125" s="32">
        <f>IF($S125=0,0,IF($X125=1,IF(OR(AND(OR(MONTH(P$5)=Tasks!$X125,MONTH(P$5)=Tasks!$Y125),P$5&gt;=DATE(YEAR($T125),MONTH($T125),1))),1,0),IF($U125&gt;0,IF(AND(11&gt;=$W125,MOD(11-$W125,$U125)=0),1,0),IF(EOMONTH(P$5,0)&lt;$T125,0,MAX(0,INT((EOMONTH(P$5,0)-$T125)/$V125)-IF(P$5&gt;$T125,-INT(-(P$5-$T125)/$V125),0)+1)))))</f>
        <v/>
      </c>
      <c r="Q125" s="32">
        <f>SUM(E125:P125)</f>
        <v/>
      </c>
      <c r="R125" s="26">
        <f>Q125*D125</f>
        <v/>
      </c>
      <c r="S125" s="22">
        <f>IF(AND(Tasks!$A125&lt;&gt;"",Tasks!Z125=1,Tasks!L125&lt;&gt;"No"),1,0)</f>
        <v/>
      </c>
      <c r="T125" s="7">
        <f>IF(S125=0,"",IF(X125=1,Tasks!S125,MAX(Tasks!S125,AsOf)))</f>
        <v/>
      </c>
      <c r="U125" s="22">
        <f>IF(OR(S125=0,X125=1),0,IF(Tasks!F125="Months",Tasks!E125,IF(Tasks!F125="Years",12*Tasks!E125,0)))</f>
        <v/>
      </c>
      <c r="V125" s="22">
        <f>IF(OR(S125=0,X125=1),0,IF(Tasks!F125="Days",Tasks!E125,IF(Tasks!F125="Weeks",7*Tasks!E125,0)))</f>
        <v/>
      </c>
      <c r="W125" s="22">
        <f>IF(S125=0,"",(YEAR(T125)-YEAR(PlanStart))*12+MONTH(T125)-MONTH(PlanStart))</f>
        <v/>
      </c>
      <c r="X125" s="22">
        <f>IF(Tasks!D125="Seasonal",1,0)</f>
        <v/>
      </c>
    </row>
    <row r="126">
      <c r="A126" s="11">
        <f>IF(Tasks!$A126="","",Tasks!$A126)</f>
        <v/>
      </c>
      <c r="B126" s="11">
        <f>IF(Tasks!$A126="","",Tasks!B126&amp;"")</f>
        <v/>
      </c>
      <c r="C126" s="31">
        <f>IF(Tasks!$A126="","",IF(S126=0,Tasks!U126,Tasks!S126))</f>
        <v/>
      </c>
      <c r="D126" s="26">
        <f>IF(Tasks!$A126="",0,N(Tasks!R126))</f>
        <v/>
      </c>
      <c r="E126" s="32">
        <f>IF($S126=0,0,IF($X126=1,IF(OR(AND(OR(MONTH(E$5)=Tasks!$X126,MONTH(E$5)=Tasks!$Y126),E$5&gt;=DATE(YEAR($T126),MONTH($T126),1)),AND(0=0,T126&lt;PlanStart)),1,0),IF($U126&gt;0,IF(AND(0&gt;=$W126,MOD(0-$W126,$U126)=0),1,0),IF(EOMONTH(E$5,0)&lt;$T126,0,MAX(0,INT((EOMONTH(E$5,0)-$T126)/$V126)-IF(E$5&gt;$T126,-INT(-(E$5-$T126)/$V126),0)+1)))))</f>
        <v/>
      </c>
      <c r="F126" s="32">
        <f>IF($S126=0,0,IF($X126=1,IF(OR(AND(OR(MONTH(F$5)=Tasks!$X126,MONTH(F$5)=Tasks!$Y126),F$5&gt;=DATE(YEAR($T126),MONTH($T126),1))),1,0),IF($U126&gt;0,IF(AND(1&gt;=$W126,MOD(1-$W126,$U126)=0),1,0),IF(EOMONTH(F$5,0)&lt;$T126,0,MAX(0,INT((EOMONTH(F$5,0)-$T126)/$V126)-IF(F$5&gt;$T126,-INT(-(F$5-$T126)/$V126),0)+1)))))</f>
        <v/>
      </c>
      <c r="G126" s="32">
        <f>IF($S126=0,0,IF($X126=1,IF(OR(AND(OR(MONTH(G$5)=Tasks!$X126,MONTH(G$5)=Tasks!$Y126),G$5&gt;=DATE(YEAR($T126),MONTH($T126),1))),1,0),IF($U126&gt;0,IF(AND(2&gt;=$W126,MOD(2-$W126,$U126)=0),1,0),IF(EOMONTH(G$5,0)&lt;$T126,0,MAX(0,INT((EOMONTH(G$5,0)-$T126)/$V126)-IF(G$5&gt;$T126,-INT(-(G$5-$T126)/$V126),0)+1)))))</f>
        <v/>
      </c>
      <c r="H126" s="32">
        <f>IF($S126=0,0,IF($X126=1,IF(OR(AND(OR(MONTH(H$5)=Tasks!$X126,MONTH(H$5)=Tasks!$Y126),H$5&gt;=DATE(YEAR($T126),MONTH($T126),1))),1,0),IF($U126&gt;0,IF(AND(3&gt;=$W126,MOD(3-$W126,$U126)=0),1,0),IF(EOMONTH(H$5,0)&lt;$T126,0,MAX(0,INT((EOMONTH(H$5,0)-$T126)/$V126)-IF(H$5&gt;$T126,-INT(-(H$5-$T126)/$V126),0)+1)))))</f>
        <v/>
      </c>
      <c r="I126" s="32">
        <f>IF($S126=0,0,IF($X126=1,IF(OR(AND(OR(MONTH(I$5)=Tasks!$X126,MONTH(I$5)=Tasks!$Y126),I$5&gt;=DATE(YEAR($T126),MONTH($T126),1))),1,0),IF($U126&gt;0,IF(AND(4&gt;=$W126,MOD(4-$W126,$U126)=0),1,0),IF(EOMONTH(I$5,0)&lt;$T126,0,MAX(0,INT((EOMONTH(I$5,0)-$T126)/$V126)-IF(I$5&gt;$T126,-INT(-(I$5-$T126)/$V126),0)+1)))))</f>
        <v/>
      </c>
      <c r="J126" s="32">
        <f>IF($S126=0,0,IF($X126=1,IF(OR(AND(OR(MONTH(J$5)=Tasks!$X126,MONTH(J$5)=Tasks!$Y126),J$5&gt;=DATE(YEAR($T126),MONTH($T126),1))),1,0),IF($U126&gt;0,IF(AND(5&gt;=$W126,MOD(5-$W126,$U126)=0),1,0),IF(EOMONTH(J$5,0)&lt;$T126,0,MAX(0,INT((EOMONTH(J$5,0)-$T126)/$V126)-IF(J$5&gt;$T126,-INT(-(J$5-$T126)/$V126),0)+1)))))</f>
        <v/>
      </c>
      <c r="K126" s="32">
        <f>IF($S126=0,0,IF($X126=1,IF(OR(AND(OR(MONTH(K$5)=Tasks!$X126,MONTH(K$5)=Tasks!$Y126),K$5&gt;=DATE(YEAR($T126),MONTH($T126),1))),1,0),IF($U126&gt;0,IF(AND(6&gt;=$W126,MOD(6-$W126,$U126)=0),1,0),IF(EOMONTH(K$5,0)&lt;$T126,0,MAX(0,INT((EOMONTH(K$5,0)-$T126)/$V126)-IF(K$5&gt;$T126,-INT(-(K$5-$T126)/$V126),0)+1)))))</f>
        <v/>
      </c>
      <c r="L126" s="32">
        <f>IF($S126=0,0,IF($X126=1,IF(OR(AND(OR(MONTH(L$5)=Tasks!$X126,MONTH(L$5)=Tasks!$Y126),L$5&gt;=DATE(YEAR($T126),MONTH($T126),1))),1,0),IF($U126&gt;0,IF(AND(7&gt;=$W126,MOD(7-$W126,$U126)=0),1,0),IF(EOMONTH(L$5,0)&lt;$T126,0,MAX(0,INT((EOMONTH(L$5,0)-$T126)/$V126)-IF(L$5&gt;$T126,-INT(-(L$5-$T126)/$V126),0)+1)))))</f>
        <v/>
      </c>
      <c r="M126" s="32">
        <f>IF($S126=0,0,IF($X126=1,IF(OR(AND(OR(MONTH(M$5)=Tasks!$X126,MONTH(M$5)=Tasks!$Y126),M$5&gt;=DATE(YEAR($T126),MONTH($T126),1))),1,0),IF($U126&gt;0,IF(AND(8&gt;=$W126,MOD(8-$W126,$U126)=0),1,0),IF(EOMONTH(M$5,0)&lt;$T126,0,MAX(0,INT((EOMONTH(M$5,0)-$T126)/$V126)-IF(M$5&gt;$T126,-INT(-(M$5-$T126)/$V126),0)+1)))))</f>
        <v/>
      </c>
      <c r="N126" s="32">
        <f>IF($S126=0,0,IF($X126=1,IF(OR(AND(OR(MONTH(N$5)=Tasks!$X126,MONTH(N$5)=Tasks!$Y126),N$5&gt;=DATE(YEAR($T126),MONTH($T126),1))),1,0),IF($U126&gt;0,IF(AND(9&gt;=$W126,MOD(9-$W126,$U126)=0),1,0),IF(EOMONTH(N$5,0)&lt;$T126,0,MAX(0,INT((EOMONTH(N$5,0)-$T126)/$V126)-IF(N$5&gt;$T126,-INT(-(N$5-$T126)/$V126),0)+1)))))</f>
        <v/>
      </c>
      <c r="O126" s="32">
        <f>IF($S126=0,0,IF($X126=1,IF(OR(AND(OR(MONTH(O$5)=Tasks!$X126,MONTH(O$5)=Tasks!$Y126),O$5&gt;=DATE(YEAR($T126),MONTH($T126),1))),1,0),IF($U126&gt;0,IF(AND(10&gt;=$W126,MOD(10-$W126,$U126)=0),1,0),IF(EOMONTH(O$5,0)&lt;$T126,0,MAX(0,INT((EOMONTH(O$5,0)-$T126)/$V126)-IF(O$5&gt;$T126,-INT(-(O$5-$T126)/$V126),0)+1)))))</f>
        <v/>
      </c>
      <c r="P126" s="32">
        <f>IF($S126=0,0,IF($X126=1,IF(OR(AND(OR(MONTH(P$5)=Tasks!$X126,MONTH(P$5)=Tasks!$Y126),P$5&gt;=DATE(YEAR($T126),MONTH($T126),1))),1,0),IF($U126&gt;0,IF(AND(11&gt;=$W126,MOD(11-$W126,$U126)=0),1,0),IF(EOMONTH(P$5,0)&lt;$T126,0,MAX(0,INT((EOMONTH(P$5,0)-$T126)/$V126)-IF(P$5&gt;$T126,-INT(-(P$5-$T126)/$V126),0)+1)))))</f>
        <v/>
      </c>
      <c r="Q126" s="32">
        <f>SUM(E126:P126)</f>
        <v/>
      </c>
      <c r="R126" s="26">
        <f>Q126*D126</f>
        <v/>
      </c>
      <c r="S126" s="22">
        <f>IF(AND(Tasks!$A126&lt;&gt;"",Tasks!Z126=1,Tasks!L126&lt;&gt;"No"),1,0)</f>
        <v/>
      </c>
      <c r="T126" s="7">
        <f>IF(S126=0,"",IF(X126=1,Tasks!S126,MAX(Tasks!S126,AsOf)))</f>
        <v/>
      </c>
      <c r="U126" s="22">
        <f>IF(OR(S126=0,X126=1),0,IF(Tasks!F126="Months",Tasks!E126,IF(Tasks!F126="Years",12*Tasks!E126,0)))</f>
        <v/>
      </c>
      <c r="V126" s="22">
        <f>IF(OR(S126=0,X126=1),0,IF(Tasks!F126="Days",Tasks!E126,IF(Tasks!F126="Weeks",7*Tasks!E126,0)))</f>
        <v/>
      </c>
      <c r="W126" s="22">
        <f>IF(S126=0,"",(YEAR(T126)-YEAR(PlanStart))*12+MONTH(T126)-MONTH(PlanStart))</f>
        <v/>
      </c>
      <c r="X126" s="22">
        <f>IF(Tasks!D126="Seasonal",1,0)</f>
        <v/>
      </c>
    </row>
    <row r="127">
      <c r="A127" s="11">
        <f>IF(Tasks!$A127="","",Tasks!$A127)</f>
        <v/>
      </c>
      <c r="B127" s="11">
        <f>IF(Tasks!$A127="","",Tasks!B127&amp;"")</f>
        <v/>
      </c>
      <c r="C127" s="31">
        <f>IF(Tasks!$A127="","",IF(S127=0,Tasks!U127,Tasks!S127))</f>
        <v/>
      </c>
      <c r="D127" s="26">
        <f>IF(Tasks!$A127="",0,N(Tasks!R127))</f>
        <v/>
      </c>
      <c r="E127" s="32">
        <f>IF($S127=0,0,IF($X127=1,IF(OR(AND(OR(MONTH(E$5)=Tasks!$X127,MONTH(E$5)=Tasks!$Y127),E$5&gt;=DATE(YEAR($T127),MONTH($T127),1)),AND(0=0,T127&lt;PlanStart)),1,0),IF($U127&gt;0,IF(AND(0&gt;=$W127,MOD(0-$W127,$U127)=0),1,0),IF(EOMONTH(E$5,0)&lt;$T127,0,MAX(0,INT((EOMONTH(E$5,0)-$T127)/$V127)-IF(E$5&gt;$T127,-INT(-(E$5-$T127)/$V127),0)+1)))))</f>
        <v/>
      </c>
      <c r="F127" s="32">
        <f>IF($S127=0,0,IF($X127=1,IF(OR(AND(OR(MONTH(F$5)=Tasks!$X127,MONTH(F$5)=Tasks!$Y127),F$5&gt;=DATE(YEAR($T127),MONTH($T127),1))),1,0),IF($U127&gt;0,IF(AND(1&gt;=$W127,MOD(1-$W127,$U127)=0),1,0),IF(EOMONTH(F$5,0)&lt;$T127,0,MAX(0,INT((EOMONTH(F$5,0)-$T127)/$V127)-IF(F$5&gt;$T127,-INT(-(F$5-$T127)/$V127),0)+1)))))</f>
        <v/>
      </c>
      <c r="G127" s="32">
        <f>IF($S127=0,0,IF($X127=1,IF(OR(AND(OR(MONTH(G$5)=Tasks!$X127,MONTH(G$5)=Tasks!$Y127),G$5&gt;=DATE(YEAR($T127),MONTH($T127),1))),1,0),IF($U127&gt;0,IF(AND(2&gt;=$W127,MOD(2-$W127,$U127)=0),1,0),IF(EOMONTH(G$5,0)&lt;$T127,0,MAX(0,INT((EOMONTH(G$5,0)-$T127)/$V127)-IF(G$5&gt;$T127,-INT(-(G$5-$T127)/$V127),0)+1)))))</f>
        <v/>
      </c>
      <c r="H127" s="32">
        <f>IF($S127=0,0,IF($X127=1,IF(OR(AND(OR(MONTH(H$5)=Tasks!$X127,MONTH(H$5)=Tasks!$Y127),H$5&gt;=DATE(YEAR($T127),MONTH($T127),1))),1,0),IF($U127&gt;0,IF(AND(3&gt;=$W127,MOD(3-$W127,$U127)=0),1,0),IF(EOMONTH(H$5,0)&lt;$T127,0,MAX(0,INT((EOMONTH(H$5,0)-$T127)/$V127)-IF(H$5&gt;$T127,-INT(-(H$5-$T127)/$V127),0)+1)))))</f>
        <v/>
      </c>
      <c r="I127" s="32">
        <f>IF($S127=0,0,IF($X127=1,IF(OR(AND(OR(MONTH(I$5)=Tasks!$X127,MONTH(I$5)=Tasks!$Y127),I$5&gt;=DATE(YEAR($T127),MONTH($T127),1))),1,0),IF($U127&gt;0,IF(AND(4&gt;=$W127,MOD(4-$W127,$U127)=0),1,0),IF(EOMONTH(I$5,0)&lt;$T127,0,MAX(0,INT((EOMONTH(I$5,0)-$T127)/$V127)-IF(I$5&gt;$T127,-INT(-(I$5-$T127)/$V127),0)+1)))))</f>
        <v/>
      </c>
      <c r="J127" s="32">
        <f>IF($S127=0,0,IF($X127=1,IF(OR(AND(OR(MONTH(J$5)=Tasks!$X127,MONTH(J$5)=Tasks!$Y127),J$5&gt;=DATE(YEAR($T127),MONTH($T127),1))),1,0),IF($U127&gt;0,IF(AND(5&gt;=$W127,MOD(5-$W127,$U127)=0),1,0),IF(EOMONTH(J$5,0)&lt;$T127,0,MAX(0,INT((EOMONTH(J$5,0)-$T127)/$V127)-IF(J$5&gt;$T127,-INT(-(J$5-$T127)/$V127),0)+1)))))</f>
        <v/>
      </c>
      <c r="K127" s="32">
        <f>IF($S127=0,0,IF($X127=1,IF(OR(AND(OR(MONTH(K$5)=Tasks!$X127,MONTH(K$5)=Tasks!$Y127),K$5&gt;=DATE(YEAR($T127),MONTH($T127),1))),1,0),IF($U127&gt;0,IF(AND(6&gt;=$W127,MOD(6-$W127,$U127)=0),1,0),IF(EOMONTH(K$5,0)&lt;$T127,0,MAX(0,INT((EOMONTH(K$5,0)-$T127)/$V127)-IF(K$5&gt;$T127,-INT(-(K$5-$T127)/$V127),0)+1)))))</f>
        <v/>
      </c>
      <c r="L127" s="32">
        <f>IF($S127=0,0,IF($X127=1,IF(OR(AND(OR(MONTH(L$5)=Tasks!$X127,MONTH(L$5)=Tasks!$Y127),L$5&gt;=DATE(YEAR($T127),MONTH($T127),1))),1,0),IF($U127&gt;0,IF(AND(7&gt;=$W127,MOD(7-$W127,$U127)=0),1,0),IF(EOMONTH(L$5,0)&lt;$T127,0,MAX(0,INT((EOMONTH(L$5,0)-$T127)/$V127)-IF(L$5&gt;$T127,-INT(-(L$5-$T127)/$V127),0)+1)))))</f>
        <v/>
      </c>
      <c r="M127" s="32">
        <f>IF($S127=0,0,IF($X127=1,IF(OR(AND(OR(MONTH(M$5)=Tasks!$X127,MONTH(M$5)=Tasks!$Y127),M$5&gt;=DATE(YEAR($T127),MONTH($T127),1))),1,0),IF($U127&gt;0,IF(AND(8&gt;=$W127,MOD(8-$W127,$U127)=0),1,0),IF(EOMONTH(M$5,0)&lt;$T127,0,MAX(0,INT((EOMONTH(M$5,0)-$T127)/$V127)-IF(M$5&gt;$T127,-INT(-(M$5-$T127)/$V127),0)+1)))))</f>
        <v/>
      </c>
      <c r="N127" s="32">
        <f>IF($S127=0,0,IF($X127=1,IF(OR(AND(OR(MONTH(N$5)=Tasks!$X127,MONTH(N$5)=Tasks!$Y127),N$5&gt;=DATE(YEAR($T127),MONTH($T127),1))),1,0),IF($U127&gt;0,IF(AND(9&gt;=$W127,MOD(9-$W127,$U127)=0),1,0),IF(EOMONTH(N$5,0)&lt;$T127,0,MAX(0,INT((EOMONTH(N$5,0)-$T127)/$V127)-IF(N$5&gt;$T127,-INT(-(N$5-$T127)/$V127),0)+1)))))</f>
        <v/>
      </c>
      <c r="O127" s="32">
        <f>IF($S127=0,0,IF($X127=1,IF(OR(AND(OR(MONTH(O$5)=Tasks!$X127,MONTH(O$5)=Tasks!$Y127),O$5&gt;=DATE(YEAR($T127),MONTH($T127),1))),1,0),IF($U127&gt;0,IF(AND(10&gt;=$W127,MOD(10-$W127,$U127)=0),1,0),IF(EOMONTH(O$5,0)&lt;$T127,0,MAX(0,INT((EOMONTH(O$5,0)-$T127)/$V127)-IF(O$5&gt;$T127,-INT(-(O$5-$T127)/$V127),0)+1)))))</f>
        <v/>
      </c>
      <c r="P127" s="32">
        <f>IF($S127=0,0,IF($X127=1,IF(OR(AND(OR(MONTH(P$5)=Tasks!$X127,MONTH(P$5)=Tasks!$Y127),P$5&gt;=DATE(YEAR($T127),MONTH($T127),1))),1,0),IF($U127&gt;0,IF(AND(11&gt;=$W127,MOD(11-$W127,$U127)=0),1,0),IF(EOMONTH(P$5,0)&lt;$T127,0,MAX(0,INT((EOMONTH(P$5,0)-$T127)/$V127)-IF(P$5&gt;$T127,-INT(-(P$5-$T127)/$V127),0)+1)))))</f>
        <v/>
      </c>
      <c r="Q127" s="32">
        <f>SUM(E127:P127)</f>
        <v/>
      </c>
      <c r="R127" s="26">
        <f>Q127*D127</f>
        <v/>
      </c>
      <c r="S127" s="22">
        <f>IF(AND(Tasks!$A127&lt;&gt;"",Tasks!Z127=1,Tasks!L127&lt;&gt;"No"),1,0)</f>
        <v/>
      </c>
      <c r="T127" s="7">
        <f>IF(S127=0,"",IF(X127=1,Tasks!S127,MAX(Tasks!S127,AsOf)))</f>
        <v/>
      </c>
      <c r="U127" s="22">
        <f>IF(OR(S127=0,X127=1),0,IF(Tasks!F127="Months",Tasks!E127,IF(Tasks!F127="Years",12*Tasks!E127,0)))</f>
        <v/>
      </c>
      <c r="V127" s="22">
        <f>IF(OR(S127=0,X127=1),0,IF(Tasks!F127="Days",Tasks!E127,IF(Tasks!F127="Weeks",7*Tasks!E127,0)))</f>
        <v/>
      </c>
      <c r="W127" s="22">
        <f>IF(S127=0,"",(YEAR(T127)-YEAR(PlanStart))*12+MONTH(T127)-MONTH(PlanStart))</f>
        <v/>
      </c>
      <c r="X127" s="22">
        <f>IF(Tasks!D127="Seasonal",1,0)</f>
        <v/>
      </c>
    </row>
    <row r="128">
      <c r="A128" s="11">
        <f>IF(Tasks!$A128="","",Tasks!$A128)</f>
        <v/>
      </c>
      <c r="B128" s="11">
        <f>IF(Tasks!$A128="","",Tasks!B128&amp;"")</f>
        <v/>
      </c>
      <c r="C128" s="31">
        <f>IF(Tasks!$A128="","",IF(S128=0,Tasks!U128,Tasks!S128))</f>
        <v/>
      </c>
      <c r="D128" s="26">
        <f>IF(Tasks!$A128="",0,N(Tasks!R128))</f>
        <v/>
      </c>
      <c r="E128" s="32">
        <f>IF($S128=0,0,IF($X128=1,IF(OR(AND(OR(MONTH(E$5)=Tasks!$X128,MONTH(E$5)=Tasks!$Y128),E$5&gt;=DATE(YEAR($T128),MONTH($T128),1)),AND(0=0,T128&lt;PlanStart)),1,0),IF($U128&gt;0,IF(AND(0&gt;=$W128,MOD(0-$W128,$U128)=0),1,0),IF(EOMONTH(E$5,0)&lt;$T128,0,MAX(0,INT((EOMONTH(E$5,0)-$T128)/$V128)-IF(E$5&gt;$T128,-INT(-(E$5-$T128)/$V128),0)+1)))))</f>
        <v/>
      </c>
      <c r="F128" s="32">
        <f>IF($S128=0,0,IF($X128=1,IF(OR(AND(OR(MONTH(F$5)=Tasks!$X128,MONTH(F$5)=Tasks!$Y128),F$5&gt;=DATE(YEAR($T128),MONTH($T128),1))),1,0),IF($U128&gt;0,IF(AND(1&gt;=$W128,MOD(1-$W128,$U128)=0),1,0),IF(EOMONTH(F$5,0)&lt;$T128,0,MAX(0,INT((EOMONTH(F$5,0)-$T128)/$V128)-IF(F$5&gt;$T128,-INT(-(F$5-$T128)/$V128),0)+1)))))</f>
        <v/>
      </c>
      <c r="G128" s="32">
        <f>IF($S128=0,0,IF($X128=1,IF(OR(AND(OR(MONTH(G$5)=Tasks!$X128,MONTH(G$5)=Tasks!$Y128),G$5&gt;=DATE(YEAR($T128),MONTH($T128),1))),1,0),IF($U128&gt;0,IF(AND(2&gt;=$W128,MOD(2-$W128,$U128)=0),1,0),IF(EOMONTH(G$5,0)&lt;$T128,0,MAX(0,INT((EOMONTH(G$5,0)-$T128)/$V128)-IF(G$5&gt;$T128,-INT(-(G$5-$T128)/$V128),0)+1)))))</f>
        <v/>
      </c>
      <c r="H128" s="32">
        <f>IF($S128=0,0,IF($X128=1,IF(OR(AND(OR(MONTH(H$5)=Tasks!$X128,MONTH(H$5)=Tasks!$Y128),H$5&gt;=DATE(YEAR($T128),MONTH($T128),1))),1,0),IF($U128&gt;0,IF(AND(3&gt;=$W128,MOD(3-$W128,$U128)=0),1,0),IF(EOMONTH(H$5,0)&lt;$T128,0,MAX(0,INT((EOMONTH(H$5,0)-$T128)/$V128)-IF(H$5&gt;$T128,-INT(-(H$5-$T128)/$V128),0)+1)))))</f>
        <v/>
      </c>
      <c r="I128" s="32">
        <f>IF($S128=0,0,IF($X128=1,IF(OR(AND(OR(MONTH(I$5)=Tasks!$X128,MONTH(I$5)=Tasks!$Y128),I$5&gt;=DATE(YEAR($T128),MONTH($T128),1))),1,0),IF($U128&gt;0,IF(AND(4&gt;=$W128,MOD(4-$W128,$U128)=0),1,0),IF(EOMONTH(I$5,0)&lt;$T128,0,MAX(0,INT((EOMONTH(I$5,0)-$T128)/$V128)-IF(I$5&gt;$T128,-INT(-(I$5-$T128)/$V128),0)+1)))))</f>
        <v/>
      </c>
      <c r="J128" s="32">
        <f>IF($S128=0,0,IF($X128=1,IF(OR(AND(OR(MONTH(J$5)=Tasks!$X128,MONTH(J$5)=Tasks!$Y128),J$5&gt;=DATE(YEAR($T128),MONTH($T128),1))),1,0),IF($U128&gt;0,IF(AND(5&gt;=$W128,MOD(5-$W128,$U128)=0),1,0),IF(EOMONTH(J$5,0)&lt;$T128,0,MAX(0,INT((EOMONTH(J$5,0)-$T128)/$V128)-IF(J$5&gt;$T128,-INT(-(J$5-$T128)/$V128),0)+1)))))</f>
        <v/>
      </c>
      <c r="K128" s="32">
        <f>IF($S128=0,0,IF($X128=1,IF(OR(AND(OR(MONTH(K$5)=Tasks!$X128,MONTH(K$5)=Tasks!$Y128),K$5&gt;=DATE(YEAR($T128),MONTH($T128),1))),1,0),IF($U128&gt;0,IF(AND(6&gt;=$W128,MOD(6-$W128,$U128)=0),1,0),IF(EOMONTH(K$5,0)&lt;$T128,0,MAX(0,INT((EOMONTH(K$5,0)-$T128)/$V128)-IF(K$5&gt;$T128,-INT(-(K$5-$T128)/$V128),0)+1)))))</f>
        <v/>
      </c>
      <c r="L128" s="32">
        <f>IF($S128=0,0,IF($X128=1,IF(OR(AND(OR(MONTH(L$5)=Tasks!$X128,MONTH(L$5)=Tasks!$Y128),L$5&gt;=DATE(YEAR($T128),MONTH($T128),1))),1,0),IF($U128&gt;0,IF(AND(7&gt;=$W128,MOD(7-$W128,$U128)=0),1,0),IF(EOMONTH(L$5,0)&lt;$T128,0,MAX(0,INT((EOMONTH(L$5,0)-$T128)/$V128)-IF(L$5&gt;$T128,-INT(-(L$5-$T128)/$V128),0)+1)))))</f>
        <v/>
      </c>
      <c r="M128" s="32">
        <f>IF($S128=0,0,IF($X128=1,IF(OR(AND(OR(MONTH(M$5)=Tasks!$X128,MONTH(M$5)=Tasks!$Y128),M$5&gt;=DATE(YEAR($T128),MONTH($T128),1))),1,0),IF($U128&gt;0,IF(AND(8&gt;=$W128,MOD(8-$W128,$U128)=0),1,0),IF(EOMONTH(M$5,0)&lt;$T128,0,MAX(0,INT((EOMONTH(M$5,0)-$T128)/$V128)-IF(M$5&gt;$T128,-INT(-(M$5-$T128)/$V128),0)+1)))))</f>
        <v/>
      </c>
      <c r="N128" s="32">
        <f>IF($S128=0,0,IF($X128=1,IF(OR(AND(OR(MONTH(N$5)=Tasks!$X128,MONTH(N$5)=Tasks!$Y128),N$5&gt;=DATE(YEAR($T128),MONTH($T128),1))),1,0),IF($U128&gt;0,IF(AND(9&gt;=$W128,MOD(9-$W128,$U128)=0),1,0),IF(EOMONTH(N$5,0)&lt;$T128,0,MAX(0,INT((EOMONTH(N$5,0)-$T128)/$V128)-IF(N$5&gt;$T128,-INT(-(N$5-$T128)/$V128),0)+1)))))</f>
        <v/>
      </c>
      <c r="O128" s="32">
        <f>IF($S128=0,0,IF($X128=1,IF(OR(AND(OR(MONTH(O$5)=Tasks!$X128,MONTH(O$5)=Tasks!$Y128),O$5&gt;=DATE(YEAR($T128),MONTH($T128),1))),1,0),IF($U128&gt;0,IF(AND(10&gt;=$W128,MOD(10-$W128,$U128)=0),1,0),IF(EOMONTH(O$5,0)&lt;$T128,0,MAX(0,INT((EOMONTH(O$5,0)-$T128)/$V128)-IF(O$5&gt;$T128,-INT(-(O$5-$T128)/$V128),0)+1)))))</f>
        <v/>
      </c>
      <c r="P128" s="32">
        <f>IF($S128=0,0,IF($X128=1,IF(OR(AND(OR(MONTH(P$5)=Tasks!$X128,MONTH(P$5)=Tasks!$Y128),P$5&gt;=DATE(YEAR($T128),MONTH($T128),1))),1,0),IF($U128&gt;0,IF(AND(11&gt;=$W128,MOD(11-$W128,$U128)=0),1,0),IF(EOMONTH(P$5,0)&lt;$T128,0,MAX(0,INT((EOMONTH(P$5,0)-$T128)/$V128)-IF(P$5&gt;$T128,-INT(-(P$5-$T128)/$V128),0)+1)))))</f>
        <v/>
      </c>
      <c r="Q128" s="32">
        <f>SUM(E128:P128)</f>
        <v/>
      </c>
      <c r="R128" s="26">
        <f>Q128*D128</f>
        <v/>
      </c>
      <c r="S128" s="22">
        <f>IF(AND(Tasks!$A128&lt;&gt;"",Tasks!Z128=1,Tasks!L128&lt;&gt;"No"),1,0)</f>
        <v/>
      </c>
      <c r="T128" s="7">
        <f>IF(S128=0,"",IF(X128=1,Tasks!S128,MAX(Tasks!S128,AsOf)))</f>
        <v/>
      </c>
      <c r="U128" s="22">
        <f>IF(OR(S128=0,X128=1),0,IF(Tasks!F128="Months",Tasks!E128,IF(Tasks!F128="Years",12*Tasks!E128,0)))</f>
        <v/>
      </c>
      <c r="V128" s="22">
        <f>IF(OR(S128=0,X128=1),0,IF(Tasks!F128="Days",Tasks!E128,IF(Tasks!F128="Weeks",7*Tasks!E128,0)))</f>
        <v/>
      </c>
      <c r="W128" s="22">
        <f>IF(S128=0,"",(YEAR(T128)-YEAR(PlanStart))*12+MONTH(T128)-MONTH(PlanStart))</f>
        <v/>
      </c>
      <c r="X128" s="22">
        <f>IF(Tasks!D128="Seasonal",1,0)</f>
        <v/>
      </c>
    </row>
    <row r="129">
      <c r="A129" s="11">
        <f>IF(Tasks!$A129="","",Tasks!$A129)</f>
        <v/>
      </c>
      <c r="B129" s="11">
        <f>IF(Tasks!$A129="","",Tasks!B129&amp;"")</f>
        <v/>
      </c>
      <c r="C129" s="31">
        <f>IF(Tasks!$A129="","",IF(S129=0,Tasks!U129,Tasks!S129))</f>
        <v/>
      </c>
      <c r="D129" s="26">
        <f>IF(Tasks!$A129="",0,N(Tasks!R129))</f>
        <v/>
      </c>
      <c r="E129" s="32">
        <f>IF($S129=0,0,IF($X129=1,IF(OR(AND(OR(MONTH(E$5)=Tasks!$X129,MONTH(E$5)=Tasks!$Y129),E$5&gt;=DATE(YEAR($T129),MONTH($T129),1)),AND(0=0,T129&lt;PlanStart)),1,0),IF($U129&gt;0,IF(AND(0&gt;=$W129,MOD(0-$W129,$U129)=0),1,0),IF(EOMONTH(E$5,0)&lt;$T129,0,MAX(0,INT((EOMONTH(E$5,0)-$T129)/$V129)-IF(E$5&gt;$T129,-INT(-(E$5-$T129)/$V129),0)+1)))))</f>
        <v/>
      </c>
      <c r="F129" s="32">
        <f>IF($S129=0,0,IF($X129=1,IF(OR(AND(OR(MONTH(F$5)=Tasks!$X129,MONTH(F$5)=Tasks!$Y129),F$5&gt;=DATE(YEAR($T129),MONTH($T129),1))),1,0),IF($U129&gt;0,IF(AND(1&gt;=$W129,MOD(1-$W129,$U129)=0),1,0),IF(EOMONTH(F$5,0)&lt;$T129,0,MAX(0,INT((EOMONTH(F$5,0)-$T129)/$V129)-IF(F$5&gt;$T129,-INT(-(F$5-$T129)/$V129),0)+1)))))</f>
        <v/>
      </c>
      <c r="G129" s="32">
        <f>IF($S129=0,0,IF($X129=1,IF(OR(AND(OR(MONTH(G$5)=Tasks!$X129,MONTH(G$5)=Tasks!$Y129),G$5&gt;=DATE(YEAR($T129),MONTH($T129),1))),1,0),IF($U129&gt;0,IF(AND(2&gt;=$W129,MOD(2-$W129,$U129)=0),1,0),IF(EOMONTH(G$5,0)&lt;$T129,0,MAX(0,INT((EOMONTH(G$5,0)-$T129)/$V129)-IF(G$5&gt;$T129,-INT(-(G$5-$T129)/$V129),0)+1)))))</f>
        <v/>
      </c>
      <c r="H129" s="32">
        <f>IF($S129=0,0,IF($X129=1,IF(OR(AND(OR(MONTH(H$5)=Tasks!$X129,MONTH(H$5)=Tasks!$Y129),H$5&gt;=DATE(YEAR($T129),MONTH($T129),1))),1,0),IF($U129&gt;0,IF(AND(3&gt;=$W129,MOD(3-$W129,$U129)=0),1,0),IF(EOMONTH(H$5,0)&lt;$T129,0,MAX(0,INT((EOMONTH(H$5,0)-$T129)/$V129)-IF(H$5&gt;$T129,-INT(-(H$5-$T129)/$V129),0)+1)))))</f>
        <v/>
      </c>
      <c r="I129" s="32">
        <f>IF($S129=0,0,IF($X129=1,IF(OR(AND(OR(MONTH(I$5)=Tasks!$X129,MONTH(I$5)=Tasks!$Y129),I$5&gt;=DATE(YEAR($T129),MONTH($T129),1))),1,0),IF($U129&gt;0,IF(AND(4&gt;=$W129,MOD(4-$W129,$U129)=0),1,0),IF(EOMONTH(I$5,0)&lt;$T129,0,MAX(0,INT((EOMONTH(I$5,0)-$T129)/$V129)-IF(I$5&gt;$T129,-INT(-(I$5-$T129)/$V129),0)+1)))))</f>
        <v/>
      </c>
      <c r="J129" s="32">
        <f>IF($S129=0,0,IF($X129=1,IF(OR(AND(OR(MONTH(J$5)=Tasks!$X129,MONTH(J$5)=Tasks!$Y129),J$5&gt;=DATE(YEAR($T129),MONTH($T129),1))),1,0),IF($U129&gt;0,IF(AND(5&gt;=$W129,MOD(5-$W129,$U129)=0),1,0),IF(EOMONTH(J$5,0)&lt;$T129,0,MAX(0,INT((EOMONTH(J$5,0)-$T129)/$V129)-IF(J$5&gt;$T129,-INT(-(J$5-$T129)/$V129),0)+1)))))</f>
        <v/>
      </c>
      <c r="K129" s="32">
        <f>IF($S129=0,0,IF($X129=1,IF(OR(AND(OR(MONTH(K$5)=Tasks!$X129,MONTH(K$5)=Tasks!$Y129),K$5&gt;=DATE(YEAR($T129),MONTH($T129),1))),1,0),IF($U129&gt;0,IF(AND(6&gt;=$W129,MOD(6-$W129,$U129)=0),1,0),IF(EOMONTH(K$5,0)&lt;$T129,0,MAX(0,INT((EOMONTH(K$5,0)-$T129)/$V129)-IF(K$5&gt;$T129,-INT(-(K$5-$T129)/$V129),0)+1)))))</f>
        <v/>
      </c>
      <c r="L129" s="32">
        <f>IF($S129=0,0,IF($X129=1,IF(OR(AND(OR(MONTH(L$5)=Tasks!$X129,MONTH(L$5)=Tasks!$Y129),L$5&gt;=DATE(YEAR($T129),MONTH($T129),1))),1,0),IF($U129&gt;0,IF(AND(7&gt;=$W129,MOD(7-$W129,$U129)=0),1,0),IF(EOMONTH(L$5,0)&lt;$T129,0,MAX(0,INT((EOMONTH(L$5,0)-$T129)/$V129)-IF(L$5&gt;$T129,-INT(-(L$5-$T129)/$V129),0)+1)))))</f>
        <v/>
      </c>
      <c r="M129" s="32">
        <f>IF($S129=0,0,IF($X129=1,IF(OR(AND(OR(MONTH(M$5)=Tasks!$X129,MONTH(M$5)=Tasks!$Y129),M$5&gt;=DATE(YEAR($T129),MONTH($T129),1))),1,0),IF($U129&gt;0,IF(AND(8&gt;=$W129,MOD(8-$W129,$U129)=0),1,0),IF(EOMONTH(M$5,0)&lt;$T129,0,MAX(0,INT((EOMONTH(M$5,0)-$T129)/$V129)-IF(M$5&gt;$T129,-INT(-(M$5-$T129)/$V129),0)+1)))))</f>
        <v/>
      </c>
      <c r="N129" s="32">
        <f>IF($S129=0,0,IF($X129=1,IF(OR(AND(OR(MONTH(N$5)=Tasks!$X129,MONTH(N$5)=Tasks!$Y129),N$5&gt;=DATE(YEAR($T129),MONTH($T129),1))),1,0),IF($U129&gt;0,IF(AND(9&gt;=$W129,MOD(9-$W129,$U129)=0),1,0),IF(EOMONTH(N$5,0)&lt;$T129,0,MAX(0,INT((EOMONTH(N$5,0)-$T129)/$V129)-IF(N$5&gt;$T129,-INT(-(N$5-$T129)/$V129),0)+1)))))</f>
        <v/>
      </c>
      <c r="O129" s="32">
        <f>IF($S129=0,0,IF($X129=1,IF(OR(AND(OR(MONTH(O$5)=Tasks!$X129,MONTH(O$5)=Tasks!$Y129),O$5&gt;=DATE(YEAR($T129),MONTH($T129),1))),1,0),IF($U129&gt;0,IF(AND(10&gt;=$W129,MOD(10-$W129,$U129)=0),1,0),IF(EOMONTH(O$5,0)&lt;$T129,0,MAX(0,INT((EOMONTH(O$5,0)-$T129)/$V129)-IF(O$5&gt;$T129,-INT(-(O$5-$T129)/$V129),0)+1)))))</f>
        <v/>
      </c>
      <c r="P129" s="32">
        <f>IF($S129=0,0,IF($X129=1,IF(OR(AND(OR(MONTH(P$5)=Tasks!$X129,MONTH(P$5)=Tasks!$Y129),P$5&gt;=DATE(YEAR($T129),MONTH($T129),1))),1,0),IF($U129&gt;0,IF(AND(11&gt;=$W129,MOD(11-$W129,$U129)=0),1,0),IF(EOMONTH(P$5,0)&lt;$T129,0,MAX(0,INT((EOMONTH(P$5,0)-$T129)/$V129)-IF(P$5&gt;$T129,-INT(-(P$5-$T129)/$V129),0)+1)))))</f>
        <v/>
      </c>
      <c r="Q129" s="32">
        <f>SUM(E129:P129)</f>
        <v/>
      </c>
      <c r="R129" s="26">
        <f>Q129*D129</f>
        <v/>
      </c>
      <c r="S129" s="22">
        <f>IF(AND(Tasks!$A129&lt;&gt;"",Tasks!Z129=1,Tasks!L129&lt;&gt;"No"),1,0)</f>
        <v/>
      </c>
      <c r="T129" s="7">
        <f>IF(S129=0,"",IF(X129=1,Tasks!S129,MAX(Tasks!S129,AsOf)))</f>
        <v/>
      </c>
      <c r="U129" s="22">
        <f>IF(OR(S129=0,X129=1),0,IF(Tasks!F129="Months",Tasks!E129,IF(Tasks!F129="Years",12*Tasks!E129,0)))</f>
        <v/>
      </c>
      <c r="V129" s="22">
        <f>IF(OR(S129=0,X129=1),0,IF(Tasks!F129="Days",Tasks!E129,IF(Tasks!F129="Weeks",7*Tasks!E129,0)))</f>
        <v/>
      </c>
      <c r="W129" s="22">
        <f>IF(S129=0,"",(YEAR(T129)-YEAR(PlanStart))*12+MONTH(T129)-MONTH(PlanStart))</f>
        <v/>
      </c>
      <c r="X129" s="22">
        <f>IF(Tasks!D129="Seasonal",1,0)</f>
        <v/>
      </c>
    </row>
    <row r="130">
      <c r="A130" s="11">
        <f>IF(Tasks!$A130="","",Tasks!$A130)</f>
        <v/>
      </c>
      <c r="B130" s="11">
        <f>IF(Tasks!$A130="","",Tasks!B130&amp;"")</f>
        <v/>
      </c>
      <c r="C130" s="31">
        <f>IF(Tasks!$A130="","",IF(S130=0,Tasks!U130,Tasks!S130))</f>
        <v/>
      </c>
      <c r="D130" s="26">
        <f>IF(Tasks!$A130="",0,N(Tasks!R130))</f>
        <v/>
      </c>
      <c r="E130" s="32">
        <f>IF($S130=0,0,IF($X130=1,IF(OR(AND(OR(MONTH(E$5)=Tasks!$X130,MONTH(E$5)=Tasks!$Y130),E$5&gt;=DATE(YEAR($T130),MONTH($T130),1)),AND(0=0,T130&lt;PlanStart)),1,0),IF($U130&gt;0,IF(AND(0&gt;=$W130,MOD(0-$W130,$U130)=0),1,0),IF(EOMONTH(E$5,0)&lt;$T130,0,MAX(0,INT((EOMONTH(E$5,0)-$T130)/$V130)-IF(E$5&gt;$T130,-INT(-(E$5-$T130)/$V130),0)+1)))))</f>
        <v/>
      </c>
      <c r="F130" s="32">
        <f>IF($S130=0,0,IF($X130=1,IF(OR(AND(OR(MONTH(F$5)=Tasks!$X130,MONTH(F$5)=Tasks!$Y130),F$5&gt;=DATE(YEAR($T130),MONTH($T130),1))),1,0),IF($U130&gt;0,IF(AND(1&gt;=$W130,MOD(1-$W130,$U130)=0),1,0),IF(EOMONTH(F$5,0)&lt;$T130,0,MAX(0,INT((EOMONTH(F$5,0)-$T130)/$V130)-IF(F$5&gt;$T130,-INT(-(F$5-$T130)/$V130),0)+1)))))</f>
        <v/>
      </c>
      <c r="G130" s="32">
        <f>IF($S130=0,0,IF($X130=1,IF(OR(AND(OR(MONTH(G$5)=Tasks!$X130,MONTH(G$5)=Tasks!$Y130),G$5&gt;=DATE(YEAR($T130),MONTH($T130),1))),1,0),IF($U130&gt;0,IF(AND(2&gt;=$W130,MOD(2-$W130,$U130)=0),1,0),IF(EOMONTH(G$5,0)&lt;$T130,0,MAX(0,INT((EOMONTH(G$5,0)-$T130)/$V130)-IF(G$5&gt;$T130,-INT(-(G$5-$T130)/$V130),0)+1)))))</f>
        <v/>
      </c>
      <c r="H130" s="32">
        <f>IF($S130=0,0,IF($X130=1,IF(OR(AND(OR(MONTH(H$5)=Tasks!$X130,MONTH(H$5)=Tasks!$Y130),H$5&gt;=DATE(YEAR($T130),MONTH($T130),1))),1,0),IF($U130&gt;0,IF(AND(3&gt;=$W130,MOD(3-$W130,$U130)=0),1,0),IF(EOMONTH(H$5,0)&lt;$T130,0,MAX(0,INT((EOMONTH(H$5,0)-$T130)/$V130)-IF(H$5&gt;$T130,-INT(-(H$5-$T130)/$V130),0)+1)))))</f>
        <v/>
      </c>
      <c r="I130" s="32">
        <f>IF($S130=0,0,IF($X130=1,IF(OR(AND(OR(MONTH(I$5)=Tasks!$X130,MONTH(I$5)=Tasks!$Y130),I$5&gt;=DATE(YEAR($T130),MONTH($T130),1))),1,0),IF($U130&gt;0,IF(AND(4&gt;=$W130,MOD(4-$W130,$U130)=0),1,0),IF(EOMONTH(I$5,0)&lt;$T130,0,MAX(0,INT((EOMONTH(I$5,0)-$T130)/$V130)-IF(I$5&gt;$T130,-INT(-(I$5-$T130)/$V130),0)+1)))))</f>
        <v/>
      </c>
      <c r="J130" s="32">
        <f>IF($S130=0,0,IF($X130=1,IF(OR(AND(OR(MONTH(J$5)=Tasks!$X130,MONTH(J$5)=Tasks!$Y130),J$5&gt;=DATE(YEAR($T130),MONTH($T130),1))),1,0),IF($U130&gt;0,IF(AND(5&gt;=$W130,MOD(5-$W130,$U130)=0),1,0),IF(EOMONTH(J$5,0)&lt;$T130,0,MAX(0,INT((EOMONTH(J$5,0)-$T130)/$V130)-IF(J$5&gt;$T130,-INT(-(J$5-$T130)/$V130),0)+1)))))</f>
        <v/>
      </c>
      <c r="K130" s="32">
        <f>IF($S130=0,0,IF($X130=1,IF(OR(AND(OR(MONTH(K$5)=Tasks!$X130,MONTH(K$5)=Tasks!$Y130),K$5&gt;=DATE(YEAR($T130),MONTH($T130),1))),1,0),IF($U130&gt;0,IF(AND(6&gt;=$W130,MOD(6-$W130,$U130)=0),1,0),IF(EOMONTH(K$5,0)&lt;$T130,0,MAX(0,INT((EOMONTH(K$5,0)-$T130)/$V130)-IF(K$5&gt;$T130,-INT(-(K$5-$T130)/$V130),0)+1)))))</f>
        <v/>
      </c>
      <c r="L130" s="32">
        <f>IF($S130=0,0,IF($X130=1,IF(OR(AND(OR(MONTH(L$5)=Tasks!$X130,MONTH(L$5)=Tasks!$Y130),L$5&gt;=DATE(YEAR($T130),MONTH($T130),1))),1,0),IF($U130&gt;0,IF(AND(7&gt;=$W130,MOD(7-$W130,$U130)=0),1,0),IF(EOMONTH(L$5,0)&lt;$T130,0,MAX(0,INT((EOMONTH(L$5,0)-$T130)/$V130)-IF(L$5&gt;$T130,-INT(-(L$5-$T130)/$V130),0)+1)))))</f>
        <v/>
      </c>
      <c r="M130" s="32">
        <f>IF($S130=0,0,IF($X130=1,IF(OR(AND(OR(MONTH(M$5)=Tasks!$X130,MONTH(M$5)=Tasks!$Y130),M$5&gt;=DATE(YEAR($T130),MONTH($T130),1))),1,0),IF($U130&gt;0,IF(AND(8&gt;=$W130,MOD(8-$W130,$U130)=0),1,0),IF(EOMONTH(M$5,0)&lt;$T130,0,MAX(0,INT((EOMONTH(M$5,0)-$T130)/$V130)-IF(M$5&gt;$T130,-INT(-(M$5-$T130)/$V130),0)+1)))))</f>
        <v/>
      </c>
      <c r="N130" s="32">
        <f>IF($S130=0,0,IF($X130=1,IF(OR(AND(OR(MONTH(N$5)=Tasks!$X130,MONTH(N$5)=Tasks!$Y130),N$5&gt;=DATE(YEAR($T130),MONTH($T130),1))),1,0),IF($U130&gt;0,IF(AND(9&gt;=$W130,MOD(9-$W130,$U130)=0),1,0),IF(EOMONTH(N$5,0)&lt;$T130,0,MAX(0,INT((EOMONTH(N$5,0)-$T130)/$V130)-IF(N$5&gt;$T130,-INT(-(N$5-$T130)/$V130),0)+1)))))</f>
        <v/>
      </c>
      <c r="O130" s="32">
        <f>IF($S130=0,0,IF($X130=1,IF(OR(AND(OR(MONTH(O$5)=Tasks!$X130,MONTH(O$5)=Tasks!$Y130),O$5&gt;=DATE(YEAR($T130),MONTH($T130),1))),1,0),IF($U130&gt;0,IF(AND(10&gt;=$W130,MOD(10-$W130,$U130)=0),1,0),IF(EOMONTH(O$5,0)&lt;$T130,0,MAX(0,INT((EOMONTH(O$5,0)-$T130)/$V130)-IF(O$5&gt;$T130,-INT(-(O$5-$T130)/$V130),0)+1)))))</f>
        <v/>
      </c>
      <c r="P130" s="32">
        <f>IF($S130=0,0,IF($X130=1,IF(OR(AND(OR(MONTH(P$5)=Tasks!$X130,MONTH(P$5)=Tasks!$Y130),P$5&gt;=DATE(YEAR($T130),MONTH($T130),1))),1,0),IF($U130&gt;0,IF(AND(11&gt;=$W130,MOD(11-$W130,$U130)=0),1,0),IF(EOMONTH(P$5,0)&lt;$T130,0,MAX(0,INT((EOMONTH(P$5,0)-$T130)/$V130)-IF(P$5&gt;$T130,-INT(-(P$5-$T130)/$V130),0)+1)))))</f>
        <v/>
      </c>
      <c r="Q130" s="32">
        <f>SUM(E130:P130)</f>
        <v/>
      </c>
      <c r="R130" s="26">
        <f>Q130*D130</f>
        <v/>
      </c>
      <c r="S130" s="22">
        <f>IF(AND(Tasks!$A130&lt;&gt;"",Tasks!Z130=1,Tasks!L130&lt;&gt;"No"),1,0)</f>
        <v/>
      </c>
      <c r="T130" s="7">
        <f>IF(S130=0,"",IF(X130=1,Tasks!S130,MAX(Tasks!S130,AsOf)))</f>
        <v/>
      </c>
      <c r="U130" s="22">
        <f>IF(OR(S130=0,X130=1),0,IF(Tasks!F130="Months",Tasks!E130,IF(Tasks!F130="Years",12*Tasks!E130,0)))</f>
        <v/>
      </c>
      <c r="V130" s="22">
        <f>IF(OR(S130=0,X130=1),0,IF(Tasks!F130="Days",Tasks!E130,IF(Tasks!F130="Weeks",7*Tasks!E130,0)))</f>
        <v/>
      </c>
      <c r="W130" s="22">
        <f>IF(S130=0,"",(YEAR(T130)-YEAR(PlanStart))*12+MONTH(T130)-MONTH(PlanStart))</f>
        <v/>
      </c>
      <c r="X130" s="22">
        <f>IF(Tasks!D130="Seasonal",1,0)</f>
        <v/>
      </c>
    </row>
    <row r="131">
      <c r="A131" s="11">
        <f>IF(Tasks!$A131="","",Tasks!$A131)</f>
        <v/>
      </c>
      <c r="B131" s="11">
        <f>IF(Tasks!$A131="","",Tasks!B131&amp;"")</f>
        <v/>
      </c>
      <c r="C131" s="31">
        <f>IF(Tasks!$A131="","",IF(S131=0,Tasks!U131,Tasks!S131))</f>
        <v/>
      </c>
      <c r="D131" s="26">
        <f>IF(Tasks!$A131="",0,N(Tasks!R131))</f>
        <v/>
      </c>
      <c r="E131" s="32">
        <f>IF($S131=0,0,IF($X131=1,IF(OR(AND(OR(MONTH(E$5)=Tasks!$X131,MONTH(E$5)=Tasks!$Y131),E$5&gt;=DATE(YEAR($T131),MONTH($T131),1)),AND(0=0,T131&lt;PlanStart)),1,0),IF($U131&gt;0,IF(AND(0&gt;=$W131,MOD(0-$W131,$U131)=0),1,0),IF(EOMONTH(E$5,0)&lt;$T131,0,MAX(0,INT((EOMONTH(E$5,0)-$T131)/$V131)-IF(E$5&gt;$T131,-INT(-(E$5-$T131)/$V131),0)+1)))))</f>
        <v/>
      </c>
      <c r="F131" s="32">
        <f>IF($S131=0,0,IF($X131=1,IF(OR(AND(OR(MONTH(F$5)=Tasks!$X131,MONTH(F$5)=Tasks!$Y131),F$5&gt;=DATE(YEAR($T131),MONTH($T131),1))),1,0),IF($U131&gt;0,IF(AND(1&gt;=$W131,MOD(1-$W131,$U131)=0),1,0),IF(EOMONTH(F$5,0)&lt;$T131,0,MAX(0,INT((EOMONTH(F$5,0)-$T131)/$V131)-IF(F$5&gt;$T131,-INT(-(F$5-$T131)/$V131),0)+1)))))</f>
        <v/>
      </c>
      <c r="G131" s="32">
        <f>IF($S131=0,0,IF($X131=1,IF(OR(AND(OR(MONTH(G$5)=Tasks!$X131,MONTH(G$5)=Tasks!$Y131),G$5&gt;=DATE(YEAR($T131),MONTH($T131),1))),1,0),IF($U131&gt;0,IF(AND(2&gt;=$W131,MOD(2-$W131,$U131)=0),1,0),IF(EOMONTH(G$5,0)&lt;$T131,0,MAX(0,INT((EOMONTH(G$5,0)-$T131)/$V131)-IF(G$5&gt;$T131,-INT(-(G$5-$T131)/$V131),0)+1)))))</f>
        <v/>
      </c>
      <c r="H131" s="32">
        <f>IF($S131=0,0,IF($X131=1,IF(OR(AND(OR(MONTH(H$5)=Tasks!$X131,MONTH(H$5)=Tasks!$Y131),H$5&gt;=DATE(YEAR($T131),MONTH($T131),1))),1,0),IF($U131&gt;0,IF(AND(3&gt;=$W131,MOD(3-$W131,$U131)=0),1,0),IF(EOMONTH(H$5,0)&lt;$T131,0,MAX(0,INT((EOMONTH(H$5,0)-$T131)/$V131)-IF(H$5&gt;$T131,-INT(-(H$5-$T131)/$V131),0)+1)))))</f>
        <v/>
      </c>
      <c r="I131" s="32">
        <f>IF($S131=0,0,IF($X131=1,IF(OR(AND(OR(MONTH(I$5)=Tasks!$X131,MONTH(I$5)=Tasks!$Y131),I$5&gt;=DATE(YEAR($T131),MONTH($T131),1))),1,0),IF($U131&gt;0,IF(AND(4&gt;=$W131,MOD(4-$W131,$U131)=0),1,0),IF(EOMONTH(I$5,0)&lt;$T131,0,MAX(0,INT((EOMONTH(I$5,0)-$T131)/$V131)-IF(I$5&gt;$T131,-INT(-(I$5-$T131)/$V131),0)+1)))))</f>
        <v/>
      </c>
      <c r="J131" s="32">
        <f>IF($S131=0,0,IF($X131=1,IF(OR(AND(OR(MONTH(J$5)=Tasks!$X131,MONTH(J$5)=Tasks!$Y131),J$5&gt;=DATE(YEAR($T131),MONTH($T131),1))),1,0),IF($U131&gt;0,IF(AND(5&gt;=$W131,MOD(5-$W131,$U131)=0),1,0),IF(EOMONTH(J$5,0)&lt;$T131,0,MAX(0,INT((EOMONTH(J$5,0)-$T131)/$V131)-IF(J$5&gt;$T131,-INT(-(J$5-$T131)/$V131),0)+1)))))</f>
        <v/>
      </c>
      <c r="K131" s="32">
        <f>IF($S131=0,0,IF($X131=1,IF(OR(AND(OR(MONTH(K$5)=Tasks!$X131,MONTH(K$5)=Tasks!$Y131),K$5&gt;=DATE(YEAR($T131),MONTH($T131),1))),1,0),IF($U131&gt;0,IF(AND(6&gt;=$W131,MOD(6-$W131,$U131)=0),1,0),IF(EOMONTH(K$5,0)&lt;$T131,0,MAX(0,INT((EOMONTH(K$5,0)-$T131)/$V131)-IF(K$5&gt;$T131,-INT(-(K$5-$T131)/$V131),0)+1)))))</f>
        <v/>
      </c>
      <c r="L131" s="32">
        <f>IF($S131=0,0,IF($X131=1,IF(OR(AND(OR(MONTH(L$5)=Tasks!$X131,MONTH(L$5)=Tasks!$Y131),L$5&gt;=DATE(YEAR($T131),MONTH($T131),1))),1,0),IF($U131&gt;0,IF(AND(7&gt;=$W131,MOD(7-$W131,$U131)=0),1,0),IF(EOMONTH(L$5,0)&lt;$T131,0,MAX(0,INT((EOMONTH(L$5,0)-$T131)/$V131)-IF(L$5&gt;$T131,-INT(-(L$5-$T131)/$V131),0)+1)))))</f>
        <v/>
      </c>
      <c r="M131" s="32">
        <f>IF($S131=0,0,IF($X131=1,IF(OR(AND(OR(MONTH(M$5)=Tasks!$X131,MONTH(M$5)=Tasks!$Y131),M$5&gt;=DATE(YEAR($T131),MONTH($T131),1))),1,0),IF($U131&gt;0,IF(AND(8&gt;=$W131,MOD(8-$W131,$U131)=0),1,0),IF(EOMONTH(M$5,0)&lt;$T131,0,MAX(0,INT((EOMONTH(M$5,0)-$T131)/$V131)-IF(M$5&gt;$T131,-INT(-(M$5-$T131)/$V131),0)+1)))))</f>
        <v/>
      </c>
      <c r="N131" s="32">
        <f>IF($S131=0,0,IF($X131=1,IF(OR(AND(OR(MONTH(N$5)=Tasks!$X131,MONTH(N$5)=Tasks!$Y131),N$5&gt;=DATE(YEAR($T131),MONTH($T131),1))),1,0),IF($U131&gt;0,IF(AND(9&gt;=$W131,MOD(9-$W131,$U131)=0),1,0),IF(EOMONTH(N$5,0)&lt;$T131,0,MAX(0,INT((EOMONTH(N$5,0)-$T131)/$V131)-IF(N$5&gt;$T131,-INT(-(N$5-$T131)/$V131),0)+1)))))</f>
        <v/>
      </c>
      <c r="O131" s="32">
        <f>IF($S131=0,0,IF($X131=1,IF(OR(AND(OR(MONTH(O$5)=Tasks!$X131,MONTH(O$5)=Tasks!$Y131),O$5&gt;=DATE(YEAR($T131),MONTH($T131),1))),1,0),IF($U131&gt;0,IF(AND(10&gt;=$W131,MOD(10-$W131,$U131)=0),1,0),IF(EOMONTH(O$5,0)&lt;$T131,0,MAX(0,INT((EOMONTH(O$5,0)-$T131)/$V131)-IF(O$5&gt;$T131,-INT(-(O$5-$T131)/$V131),0)+1)))))</f>
        <v/>
      </c>
      <c r="P131" s="32">
        <f>IF($S131=0,0,IF($X131=1,IF(OR(AND(OR(MONTH(P$5)=Tasks!$X131,MONTH(P$5)=Tasks!$Y131),P$5&gt;=DATE(YEAR($T131),MONTH($T131),1))),1,0),IF($U131&gt;0,IF(AND(11&gt;=$W131,MOD(11-$W131,$U131)=0),1,0),IF(EOMONTH(P$5,0)&lt;$T131,0,MAX(0,INT((EOMONTH(P$5,0)-$T131)/$V131)-IF(P$5&gt;$T131,-INT(-(P$5-$T131)/$V131),0)+1)))))</f>
        <v/>
      </c>
      <c r="Q131" s="32">
        <f>SUM(E131:P131)</f>
        <v/>
      </c>
      <c r="R131" s="26">
        <f>Q131*D131</f>
        <v/>
      </c>
      <c r="S131" s="22">
        <f>IF(AND(Tasks!$A131&lt;&gt;"",Tasks!Z131=1,Tasks!L131&lt;&gt;"No"),1,0)</f>
        <v/>
      </c>
      <c r="T131" s="7">
        <f>IF(S131=0,"",IF(X131=1,Tasks!S131,MAX(Tasks!S131,AsOf)))</f>
        <v/>
      </c>
      <c r="U131" s="22">
        <f>IF(OR(S131=0,X131=1),0,IF(Tasks!F131="Months",Tasks!E131,IF(Tasks!F131="Years",12*Tasks!E131,0)))</f>
        <v/>
      </c>
      <c r="V131" s="22">
        <f>IF(OR(S131=0,X131=1),0,IF(Tasks!F131="Days",Tasks!E131,IF(Tasks!F131="Weeks",7*Tasks!E131,0)))</f>
        <v/>
      </c>
      <c r="W131" s="22">
        <f>IF(S131=0,"",(YEAR(T131)-YEAR(PlanStart))*12+MONTH(T131)-MONTH(PlanStart))</f>
        <v/>
      </c>
      <c r="X131" s="22">
        <f>IF(Tasks!D131="Seasonal",1,0)</f>
        <v/>
      </c>
    </row>
    <row r="132">
      <c r="A132" s="11">
        <f>IF(Tasks!$A132="","",Tasks!$A132)</f>
        <v/>
      </c>
      <c r="B132" s="11">
        <f>IF(Tasks!$A132="","",Tasks!B132&amp;"")</f>
        <v/>
      </c>
      <c r="C132" s="31">
        <f>IF(Tasks!$A132="","",IF(S132=0,Tasks!U132,Tasks!S132))</f>
        <v/>
      </c>
      <c r="D132" s="26">
        <f>IF(Tasks!$A132="",0,N(Tasks!R132))</f>
        <v/>
      </c>
      <c r="E132" s="32">
        <f>IF($S132=0,0,IF($X132=1,IF(OR(AND(OR(MONTH(E$5)=Tasks!$X132,MONTH(E$5)=Tasks!$Y132),E$5&gt;=DATE(YEAR($T132),MONTH($T132),1)),AND(0=0,T132&lt;PlanStart)),1,0),IF($U132&gt;0,IF(AND(0&gt;=$W132,MOD(0-$W132,$U132)=0),1,0),IF(EOMONTH(E$5,0)&lt;$T132,0,MAX(0,INT((EOMONTH(E$5,0)-$T132)/$V132)-IF(E$5&gt;$T132,-INT(-(E$5-$T132)/$V132),0)+1)))))</f>
        <v/>
      </c>
      <c r="F132" s="32">
        <f>IF($S132=0,0,IF($X132=1,IF(OR(AND(OR(MONTH(F$5)=Tasks!$X132,MONTH(F$5)=Tasks!$Y132),F$5&gt;=DATE(YEAR($T132),MONTH($T132),1))),1,0),IF($U132&gt;0,IF(AND(1&gt;=$W132,MOD(1-$W132,$U132)=0),1,0),IF(EOMONTH(F$5,0)&lt;$T132,0,MAX(0,INT((EOMONTH(F$5,0)-$T132)/$V132)-IF(F$5&gt;$T132,-INT(-(F$5-$T132)/$V132),0)+1)))))</f>
        <v/>
      </c>
      <c r="G132" s="32">
        <f>IF($S132=0,0,IF($X132=1,IF(OR(AND(OR(MONTH(G$5)=Tasks!$X132,MONTH(G$5)=Tasks!$Y132),G$5&gt;=DATE(YEAR($T132),MONTH($T132),1))),1,0),IF($U132&gt;0,IF(AND(2&gt;=$W132,MOD(2-$W132,$U132)=0),1,0),IF(EOMONTH(G$5,0)&lt;$T132,0,MAX(0,INT((EOMONTH(G$5,0)-$T132)/$V132)-IF(G$5&gt;$T132,-INT(-(G$5-$T132)/$V132),0)+1)))))</f>
        <v/>
      </c>
      <c r="H132" s="32">
        <f>IF($S132=0,0,IF($X132=1,IF(OR(AND(OR(MONTH(H$5)=Tasks!$X132,MONTH(H$5)=Tasks!$Y132),H$5&gt;=DATE(YEAR($T132),MONTH($T132),1))),1,0),IF($U132&gt;0,IF(AND(3&gt;=$W132,MOD(3-$W132,$U132)=0),1,0),IF(EOMONTH(H$5,0)&lt;$T132,0,MAX(0,INT((EOMONTH(H$5,0)-$T132)/$V132)-IF(H$5&gt;$T132,-INT(-(H$5-$T132)/$V132),0)+1)))))</f>
        <v/>
      </c>
      <c r="I132" s="32">
        <f>IF($S132=0,0,IF($X132=1,IF(OR(AND(OR(MONTH(I$5)=Tasks!$X132,MONTH(I$5)=Tasks!$Y132),I$5&gt;=DATE(YEAR($T132),MONTH($T132),1))),1,0),IF($U132&gt;0,IF(AND(4&gt;=$W132,MOD(4-$W132,$U132)=0),1,0),IF(EOMONTH(I$5,0)&lt;$T132,0,MAX(0,INT((EOMONTH(I$5,0)-$T132)/$V132)-IF(I$5&gt;$T132,-INT(-(I$5-$T132)/$V132),0)+1)))))</f>
        <v/>
      </c>
      <c r="J132" s="32">
        <f>IF($S132=0,0,IF($X132=1,IF(OR(AND(OR(MONTH(J$5)=Tasks!$X132,MONTH(J$5)=Tasks!$Y132),J$5&gt;=DATE(YEAR($T132),MONTH($T132),1))),1,0),IF($U132&gt;0,IF(AND(5&gt;=$W132,MOD(5-$W132,$U132)=0),1,0),IF(EOMONTH(J$5,0)&lt;$T132,0,MAX(0,INT((EOMONTH(J$5,0)-$T132)/$V132)-IF(J$5&gt;$T132,-INT(-(J$5-$T132)/$V132),0)+1)))))</f>
        <v/>
      </c>
      <c r="K132" s="32">
        <f>IF($S132=0,0,IF($X132=1,IF(OR(AND(OR(MONTH(K$5)=Tasks!$X132,MONTH(K$5)=Tasks!$Y132),K$5&gt;=DATE(YEAR($T132),MONTH($T132),1))),1,0),IF($U132&gt;0,IF(AND(6&gt;=$W132,MOD(6-$W132,$U132)=0),1,0),IF(EOMONTH(K$5,0)&lt;$T132,0,MAX(0,INT((EOMONTH(K$5,0)-$T132)/$V132)-IF(K$5&gt;$T132,-INT(-(K$5-$T132)/$V132),0)+1)))))</f>
        <v/>
      </c>
      <c r="L132" s="32">
        <f>IF($S132=0,0,IF($X132=1,IF(OR(AND(OR(MONTH(L$5)=Tasks!$X132,MONTH(L$5)=Tasks!$Y132),L$5&gt;=DATE(YEAR($T132),MONTH($T132),1))),1,0),IF($U132&gt;0,IF(AND(7&gt;=$W132,MOD(7-$W132,$U132)=0),1,0),IF(EOMONTH(L$5,0)&lt;$T132,0,MAX(0,INT((EOMONTH(L$5,0)-$T132)/$V132)-IF(L$5&gt;$T132,-INT(-(L$5-$T132)/$V132),0)+1)))))</f>
        <v/>
      </c>
      <c r="M132" s="32">
        <f>IF($S132=0,0,IF($X132=1,IF(OR(AND(OR(MONTH(M$5)=Tasks!$X132,MONTH(M$5)=Tasks!$Y132),M$5&gt;=DATE(YEAR($T132),MONTH($T132),1))),1,0),IF($U132&gt;0,IF(AND(8&gt;=$W132,MOD(8-$W132,$U132)=0),1,0),IF(EOMONTH(M$5,0)&lt;$T132,0,MAX(0,INT((EOMONTH(M$5,0)-$T132)/$V132)-IF(M$5&gt;$T132,-INT(-(M$5-$T132)/$V132),0)+1)))))</f>
        <v/>
      </c>
      <c r="N132" s="32">
        <f>IF($S132=0,0,IF($X132=1,IF(OR(AND(OR(MONTH(N$5)=Tasks!$X132,MONTH(N$5)=Tasks!$Y132),N$5&gt;=DATE(YEAR($T132),MONTH($T132),1))),1,0),IF($U132&gt;0,IF(AND(9&gt;=$W132,MOD(9-$W132,$U132)=0),1,0),IF(EOMONTH(N$5,0)&lt;$T132,0,MAX(0,INT((EOMONTH(N$5,0)-$T132)/$V132)-IF(N$5&gt;$T132,-INT(-(N$5-$T132)/$V132),0)+1)))))</f>
        <v/>
      </c>
      <c r="O132" s="32">
        <f>IF($S132=0,0,IF($X132=1,IF(OR(AND(OR(MONTH(O$5)=Tasks!$X132,MONTH(O$5)=Tasks!$Y132),O$5&gt;=DATE(YEAR($T132),MONTH($T132),1))),1,0),IF($U132&gt;0,IF(AND(10&gt;=$W132,MOD(10-$W132,$U132)=0),1,0),IF(EOMONTH(O$5,0)&lt;$T132,0,MAX(0,INT((EOMONTH(O$5,0)-$T132)/$V132)-IF(O$5&gt;$T132,-INT(-(O$5-$T132)/$V132),0)+1)))))</f>
        <v/>
      </c>
      <c r="P132" s="32">
        <f>IF($S132=0,0,IF($X132=1,IF(OR(AND(OR(MONTH(P$5)=Tasks!$X132,MONTH(P$5)=Tasks!$Y132),P$5&gt;=DATE(YEAR($T132),MONTH($T132),1))),1,0),IF($U132&gt;0,IF(AND(11&gt;=$W132,MOD(11-$W132,$U132)=0),1,0),IF(EOMONTH(P$5,0)&lt;$T132,0,MAX(0,INT((EOMONTH(P$5,0)-$T132)/$V132)-IF(P$5&gt;$T132,-INT(-(P$5-$T132)/$V132),0)+1)))))</f>
        <v/>
      </c>
      <c r="Q132" s="32">
        <f>SUM(E132:P132)</f>
        <v/>
      </c>
      <c r="R132" s="26">
        <f>Q132*D132</f>
        <v/>
      </c>
      <c r="S132" s="22">
        <f>IF(AND(Tasks!$A132&lt;&gt;"",Tasks!Z132=1,Tasks!L132&lt;&gt;"No"),1,0)</f>
        <v/>
      </c>
      <c r="T132" s="7">
        <f>IF(S132=0,"",IF(X132=1,Tasks!S132,MAX(Tasks!S132,AsOf)))</f>
        <v/>
      </c>
      <c r="U132" s="22">
        <f>IF(OR(S132=0,X132=1),0,IF(Tasks!F132="Months",Tasks!E132,IF(Tasks!F132="Years",12*Tasks!E132,0)))</f>
        <v/>
      </c>
      <c r="V132" s="22">
        <f>IF(OR(S132=0,X132=1),0,IF(Tasks!F132="Days",Tasks!E132,IF(Tasks!F132="Weeks",7*Tasks!E132,0)))</f>
        <v/>
      </c>
      <c r="W132" s="22">
        <f>IF(S132=0,"",(YEAR(T132)-YEAR(PlanStart))*12+MONTH(T132)-MONTH(PlanStart))</f>
        <v/>
      </c>
      <c r="X132" s="22">
        <f>IF(Tasks!D132="Seasonal",1,0)</f>
        <v/>
      </c>
    </row>
    <row r="133">
      <c r="A133" s="11">
        <f>IF(Tasks!$A133="","",Tasks!$A133)</f>
        <v/>
      </c>
      <c r="B133" s="11">
        <f>IF(Tasks!$A133="","",Tasks!B133&amp;"")</f>
        <v/>
      </c>
      <c r="C133" s="31">
        <f>IF(Tasks!$A133="","",IF(S133=0,Tasks!U133,Tasks!S133))</f>
        <v/>
      </c>
      <c r="D133" s="26">
        <f>IF(Tasks!$A133="",0,N(Tasks!R133))</f>
        <v/>
      </c>
      <c r="E133" s="32">
        <f>IF($S133=0,0,IF($X133=1,IF(OR(AND(OR(MONTH(E$5)=Tasks!$X133,MONTH(E$5)=Tasks!$Y133),E$5&gt;=DATE(YEAR($T133),MONTH($T133),1)),AND(0=0,T133&lt;PlanStart)),1,0),IF($U133&gt;0,IF(AND(0&gt;=$W133,MOD(0-$W133,$U133)=0),1,0),IF(EOMONTH(E$5,0)&lt;$T133,0,MAX(0,INT((EOMONTH(E$5,0)-$T133)/$V133)-IF(E$5&gt;$T133,-INT(-(E$5-$T133)/$V133),0)+1)))))</f>
        <v/>
      </c>
      <c r="F133" s="32">
        <f>IF($S133=0,0,IF($X133=1,IF(OR(AND(OR(MONTH(F$5)=Tasks!$X133,MONTH(F$5)=Tasks!$Y133),F$5&gt;=DATE(YEAR($T133),MONTH($T133),1))),1,0),IF($U133&gt;0,IF(AND(1&gt;=$W133,MOD(1-$W133,$U133)=0),1,0),IF(EOMONTH(F$5,0)&lt;$T133,0,MAX(0,INT((EOMONTH(F$5,0)-$T133)/$V133)-IF(F$5&gt;$T133,-INT(-(F$5-$T133)/$V133),0)+1)))))</f>
        <v/>
      </c>
      <c r="G133" s="32">
        <f>IF($S133=0,0,IF($X133=1,IF(OR(AND(OR(MONTH(G$5)=Tasks!$X133,MONTH(G$5)=Tasks!$Y133),G$5&gt;=DATE(YEAR($T133),MONTH($T133),1))),1,0),IF($U133&gt;0,IF(AND(2&gt;=$W133,MOD(2-$W133,$U133)=0),1,0),IF(EOMONTH(G$5,0)&lt;$T133,0,MAX(0,INT((EOMONTH(G$5,0)-$T133)/$V133)-IF(G$5&gt;$T133,-INT(-(G$5-$T133)/$V133),0)+1)))))</f>
        <v/>
      </c>
      <c r="H133" s="32">
        <f>IF($S133=0,0,IF($X133=1,IF(OR(AND(OR(MONTH(H$5)=Tasks!$X133,MONTH(H$5)=Tasks!$Y133),H$5&gt;=DATE(YEAR($T133),MONTH($T133),1))),1,0),IF($U133&gt;0,IF(AND(3&gt;=$W133,MOD(3-$W133,$U133)=0),1,0),IF(EOMONTH(H$5,0)&lt;$T133,0,MAX(0,INT((EOMONTH(H$5,0)-$T133)/$V133)-IF(H$5&gt;$T133,-INT(-(H$5-$T133)/$V133),0)+1)))))</f>
        <v/>
      </c>
      <c r="I133" s="32">
        <f>IF($S133=0,0,IF($X133=1,IF(OR(AND(OR(MONTH(I$5)=Tasks!$X133,MONTH(I$5)=Tasks!$Y133),I$5&gt;=DATE(YEAR($T133),MONTH($T133),1))),1,0),IF($U133&gt;0,IF(AND(4&gt;=$W133,MOD(4-$W133,$U133)=0),1,0),IF(EOMONTH(I$5,0)&lt;$T133,0,MAX(0,INT((EOMONTH(I$5,0)-$T133)/$V133)-IF(I$5&gt;$T133,-INT(-(I$5-$T133)/$V133),0)+1)))))</f>
        <v/>
      </c>
      <c r="J133" s="32">
        <f>IF($S133=0,0,IF($X133=1,IF(OR(AND(OR(MONTH(J$5)=Tasks!$X133,MONTH(J$5)=Tasks!$Y133),J$5&gt;=DATE(YEAR($T133),MONTH($T133),1))),1,0),IF($U133&gt;0,IF(AND(5&gt;=$W133,MOD(5-$W133,$U133)=0),1,0),IF(EOMONTH(J$5,0)&lt;$T133,0,MAX(0,INT((EOMONTH(J$5,0)-$T133)/$V133)-IF(J$5&gt;$T133,-INT(-(J$5-$T133)/$V133),0)+1)))))</f>
        <v/>
      </c>
      <c r="K133" s="32">
        <f>IF($S133=0,0,IF($X133=1,IF(OR(AND(OR(MONTH(K$5)=Tasks!$X133,MONTH(K$5)=Tasks!$Y133),K$5&gt;=DATE(YEAR($T133),MONTH($T133),1))),1,0),IF($U133&gt;0,IF(AND(6&gt;=$W133,MOD(6-$W133,$U133)=0),1,0),IF(EOMONTH(K$5,0)&lt;$T133,0,MAX(0,INT((EOMONTH(K$5,0)-$T133)/$V133)-IF(K$5&gt;$T133,-INT(-(K$5-$T133)/$V133),0)+1)))))</f>
        <v/>
      </c>
      <c r="L133" s="32">
        <f>IF($S133=0,0,IF($X133=1,IF(OR(AND(OR(MONTH(L$5)=Tasks!$X133,MONTH(L$5)=Tasks!$Y133),L$5&gt;=DATE(YEAR($T133),MONTH($T133),1))),1,0),IF($U133&gt;0,IF(AND(7&gt;=$W133,MOD(7-$W133,$U133)=0),1,0),IF(EOMONTH(L$5,0)&lt;$T133,0,MAX(0,INT((EOMONTH(L$5,0)-$T133)/$V133)-IF(L$5&gt;$T133,-INT(-(L$5-$T133)/$V133),0)+1)))))</f>
        <v/>
      </c>
      <c r="M133" s="32">
        <f>IF($S133=0,0,IF($X133=1,IF(OR(AND(OR(MONTH(M$5)=Tasks!$X133,MONTH(M$5)=Tasks!$Y133),M$5&gt;=DATE(YEAR($T133),MONTH($T133),1))),1,0),IF($U133&gt;0,IF(AND(8&gt;=$W133,MOD(8-$W133,$U133)=0),1,0),IF(EOMONTH(M$5,0)&lt;$T133,0,MAX(0,INT((EOMONTH(M$5,0)-$T133)/$V133)-IF(M$5&gt;$T133,-INT(-(M$5-$T133)/$V133),0)+1)))))</f>
        <v/>
      </c>
      <c r="N133" s="32">
        <f>IF($S133=0,0,IF($X133=1,IF(OR(AND(OR(MONTH(N$5)=Tasks!$X133,MONTH(N$5)=Tasks!$Y133),N$5&gt;=DATE(YEAR($T133),MONTH($T133),1))),1,0),IF($U133&gt;0,IF(AND(9&gt;=$W133,MOD(9-$W133,$U133)=0),1,0),IF(EOMONTH(N$5,0)&lt;$T133,0,MAX(0,INT((EOMONTH(N$5,0)-$T133)/$V133)-IF(N$5&gt;$T133,-INT(-(N$5-$T133)/$V133),0)+1)))))</f>
        <v/>
      </c>
      <c r="O133" s="32">
        <f>IF($S133=0,0,IF($X133=1,IF(OR(AND(OR(MONTH(O$5)=Tasks!$X133,MONTH(O$5)=Tasks!$Y133),O$5&gt;=DATE(YEAR($T133),MONTH($T133),1))),1,0),IF($U133&gt;0,IF(AND(10&gt;=$W133,MOD(10-$W133,$U133)=0),1,0),IF(EOMONTH(O$5,0)&lt;$T133,0,MAX(0,INT((EOMONTH(O$5,0)-$T133)/$V133)-IF(O$5&gt;$T133,-INT(-(O$5-$T133)/$V133),0)+1)))))</f>
        <v/>
      </c>
      <c r="P133" s="32">
        <f>IF($S133=0,0,IF($X133=1,IF(OR(AND(OR(MONTH(P$5)=Tasks!$X133,MONTH(P$5)=Tasks!$Y133),P$5&gt;=DATE(YEAR($T133),MONTH($T133),1))),1,0),IF($U133&gt;0,IF(AND(11&gt;=$W133,MOD(11-$W133,$U133)=0),1,0),IF(EOMONTH(P$5,0)&lt;$T133,0,MAX(0,INT((EOMONTH(P$5,0)-$T133)/$V133)-IF(P$5&gt;$T133,-INT(-(P$5-$T133)/$V133),0)+1)))))</f>
        <v/>
      </c>
      <c r="Q133" s="32">
        <f>SUM(E133:P133)</f>
        <v/>
      </c>
      <c r="R133" s="26">
        <f>Q133*D133</f>
        <v/>
      </c>
      <c r="S133" s="22">
        <f>IF(AND(Tasks!$A133&lt;&gt;"",Tasks!Z133=1,Tasks!L133&lt;&gt;"No"),1,0)</f>
        <v/>
      </c>
      <c r="T133" s="7">
        <f>IF(S133=0,"",IF(X133=1,Tasks!S133,MAX(Tasks!S133,AsOf)))</f>
        <v/>
      </c>
      <c r="U133" s="22">
        <f>IF(OR(S133=0,X133=1),0,IF(Tasks!F133="Months",Tasks!E133,IF(Tasks!F133="Years",12*Tasks!E133,0)))</f>
        <v/>
      </c>
      <c r="V133" s="22">
        <f>IF(OR(S133=0,X133=1),0,IF(Tasks!F133="Days",Tasks!E133,IF(Tasks!F133="Weeks",7*Tasks!E133,0)))</f>
        <v/>
      </c>
      <c r="W133" s="22">
        <f>IF(S133=0,"",(YEAR(T133)-YEAR(PlanStart))*12+MONTH(T133)-MONTH(PlanStart))</f>
        <v/>
      </c>
      <c r="X133" s="22">
        <f>IF(Tasks!D133="Seasonal",1,0)</f>
        <v/>
      </c>
    </row>
    <row r="134">
      <c r="A134" s="11">
        <f>IF(Tasks!$A134="","",Tasks!$A134)</f>
        <v/>
      </c>
      <c r="B134" s="11">
        <f>IF(Tasks!$A134="","",Tasks!B134&amp;"")</f>
        <v/>
      </c>
      <c r="C134" s="31">
        <f>IF(Tasks!$A134="","",IF(S134=0,Tasks!U134,Tasks!S134))</f>
        <v/>
      </c>
      <c r="D134" s="26">
        <f>IF(Tasks!$A134="",0,N(Tasks!R134))</f>
        <v/>
      </c>
      <c r="E134" s="32">
        <f>IF($S134=0,0,IF($X134=1,IF(OR(AND(OR(MONTH(E$5)=Tasks!$X134,MONTH(E$5)=Tasks!$Y134),E$5&gt;=DATE(YEAR($T134),MONTH($T134),1)),AND(0=0,T134&lt;PlanStart)),1,0),IF($U134&gt;0,IF(AND(0&gt;=$W134,MOD(0-$W134,$U134)=0),1,0),IF(EOMONTH(E$5,0)&lt;$T134,0,MAX(0,INT((EOMONTH(E$5,0)-$T134)/$V134)-IF(E$5&gt;$T134,-INT(-(E$5-$T134)/$V134),0)+1)))))</f>
        <v/>
      </c>
      <c r="F134" s="32">
        <f>IF($S134=0,0,IF($X134=1,IF(OR(AND(OR(MONTH(F$5)=Tasks!$X134,MONTH(F$5)=Tasks!$Y134),F$5&gt;=DATE(YEAR($T134),MONTH($T134),1))),1,0),IF($U134&gt;0,IF(AND(1&gt;=$W134,MOD(1-$W134,$U134)=0),1,0),IF(EOMONTH(F$5,0)&lt;$T134,0,MAX(0,INT((EOMONTH(F$5,0)-$T134)/$V134)-IF(F$5&gt;$T134,-INT(-(F$5-$T134)/$V134),0)+1)))))</f>
        <v/>
      </c>
      <c r="G134" s="32">
        <f>IF($S134=0,0,IF($X134=1,IF(OR(AND(OR(MONTH(G$5)=Tasks!$X134,MONTH(G$5)=Tasks!$Y134),G$5&gt;=DATE(YEAR($T134),MONTH($T134),1))),1,0),IF($U134&gt;0,IF(AND(2&gt;=$W134,MOD(2-$W134,$U134)=0),1,0),IF(EOMONTH(G$5,0)&lt;$T134,0,MAX(0,INT((EOMONTH(G$5,0)-$T134)/$V134)-IF(G$5&gt;$T134,-INT(-(G$5-$T134)/$V134),0)+1)))))</f>
        <v/>
      </c>
      <c r="H134" s="32">
        <f>IF($S134=0,0,IF($X134=1,IF(OR(AND(OR(MONTH(H$5)=Tasks!$X134,MONTH(H$5)=Tasks!$Y134),H$5&gt;=DATE(YEAR($T134),MONTH($T134),1))),1,0),IF($U134&gt;0,IF(AND(3&gt;=$W134,MOD(3-$W134,$U134)=0),1,0),IF(EOMONTH(H$5,0)&lt;$T134,0,MAX(0,INT((EOMONTH(H$5,0)-$T134)/$V134)-IF(H$5&gt;$T134,-INT(-(H$5-$T134)/$V134),0)+1)))))</f>
        <v/>
      </c>
      <c r="I134" s="32">
        <f>IF($S134=0,0,IF($X134=1,IF(OR(AND(OR(MONTH(I$5)=Tasks!$X134,MONTH(I$5)=Tasks!$Y134),I$5&gt;=DATE(YEAR($T134),MONTH($T134),1))),1,0),IF($U134&gt;0,IF(AND(4&gt;=$W134,MOD(4-$W134,$U134)=0),1,0),IF(EOMONTH(I$5,0)&lt;$T134,0,MAX(0,INT((EOMONTH(I$5,0)-$T134)/$V134)-IF(I$5&gt;$T134,-INT(-(I$5-$T134)/$V134),0)+1)))))</f>
        <v/>
      </c>
      <c r="J134" s="32">
        <f>IF($S134=0,0,IF($X134=1,IF(OR(AND(OR(MONTH(J$5)=Tasks!$X134,MONTH(J$5)=Tasks!$Y134),J$5&gt;=DATE(YEAR($T134),MONTH($T134),1))),1,0),IF($U134&gt;0,IF(AND(5&gt;=$W134,MOD(5-$W134,$U134)=0),1,0),IF(EOMONTH(J$5,0)&lt;$T134,0,MAX(0,INT((EOMONTH(J$5,0)-$T134)/$V134)-IF(J$5&gt;$T134,-INT(-(J$5-$T134)/$V134),0)+1)))))</f>
        <v/>
      </c>
      <c r="K134" s="32">
        <f>IF($S134=0,0,IF($X134=1,IF(OR(AND(OR(MONTH(K$5)=Tasks!$X134,MONTH(K$5)=Tasks!$Y134),K$5&gt;=DATE(YEAR($T134),MONTH($T134),1))),1,0),IF($U134&gt;0,IF(AND(6&gt;=$W134,MOD(6-$W134,$U134)=0),1,0),IF(EOMONTH(K$5,0)&lt;$T134,0,MAX(0,INT((EOMONTH(K$5,0)-$T134)/$V134)-IF(K$5&gt;$T134,-INT(-(K$5-$T134)/$V134),0)+1)))))</f>
        <v/>
      </c>
      <c r="L134" s="32">
        <f>IF($S134=0,0,IF($X134=1,IF(OR(AND(OR(MONTH(L$5)=Tasks!$X134,MONTH(L$5)=Tasks!$Y134),L$5&gt;=DATE(YEAR($T134),MONTH($T134),1))),1,0),IF($U134&gt;0,IF(AND(7&gt;=$W134,MOD(7-$W134,$U134)=0),1,0),IF(EOMONTH(L$5,0)&lt;$T134,0,MAX(0,INT((EOMONTH(L$5,0)-$T134)/$V134)-IF(L$5&gt;$T134,-INT(-(L$5-$T134)/$V134),0)+1)))))</f>
        <v/>
      </c>
      <c r="M134" s="32">
        <f>IF($S134=0,0,IF($X134=1,IF(OR(AND(OR(MONTH(M$5)=Tasks!$X134,MONTH(M$5)=Tasks!$Y134),M$5&gt;=DATE(YEAR($T134),MONTH($T134),1))),1,0),IF($U134&gt;0,IF(AND(8&gt;=$W134,MOD(8-$W134,$U134)=0),1,0),IF(EOMONTH(M$5,0)&lt;$T134,0,MAX(0,INT((EOMONTH(M$5,0)-$T134)/$V134)-IF(M$5&gt;$T134,-INT(-(M$5-$T134)/$V134),0)+1)))))</f>
        <v/>
      </c>
      <c r="N134" s="32">
        <f>IF($S134=0,0,IF($X134=1,IF(OR(AND(OR(MONTH(N$5)=Tasks!$X134,MONTH(N$5)=Tasks!$Y134),N$5&gt;=DATE(YEAR($T134),MONTH($T134),1))),1,0),IF($U134&gt;0,IF(AND(9&gt;=$W134,MOD(9-$W134,$U134)=0),1,0),IF(EOMONTH(N$5,0)&lt;$T134,0,MAX(0,INT((EOMONTH(N$5,0)-$T134)/$V134)-IF(N$5&gt;$T134,-INT(-(N$5-$T134)/$V134),0)+1)))))</f>
        <v/>
      </c>
      <c r="O134" s="32">
        <f>IF($S134=0,0,IF($X134=1,IF(OR(AND(OR(MONTH(O$5)=Tasks!$X134,MONTH(O$5)=Tasks!$Y134),O$5&gt;=DATE(YEAR($T134),MONTH($T134),1))),1,0),IF($U134&gt;0,IF(AND(10&gt;=$W134,MOD(10-$W134,$U134)=0),1,0),IF(EOMONTH(O$5,0)&lt;$T134,0,MAX(0,INT((EOMONTH(O$5,0)-$T134)/$V134)-IF(O$5&gt;$T134,-INT(-(O$5-$T134)/$V134),0)+1)))))</f>
        <v/>
      </c>
      <c r="P134" s="32">
        <f>IF($S134=0,0,IF($X134=1,IF(OR(AND(OR(MONTH(P$5)=Tasks!$X134,MONTH(P$5)=Tasks!$Y134),P$5&gt;=DATE(YEAR($T134),MONTH($T134),1))),1,0),IF($U134&gt;0,IF(AND(11&gt;=$W134,MOD(11-$W134,$U134)=0),1,0),IF(EOMONTH(P$5,0)&lt;$T134,0,MAX(0,INT((EOMONTH(P$5,0)-$T134)/$V134)-IF(P$5&gt;$T134,-INT(-(P$5-$T134)/$V134),0)+1)))))</f>
        <v/>
      </c>
      <c r="Q134" s="32">
        <f>SUM(E134:P134)</f>
        <v/>
      </c>
      <c r="R134" s="26">
        <f>Q134*D134</f>
        <v/>
      </c>
      <c r="S134" s="22">
        <f>IF(AND(Tasks!$A134&lt;&gt;"",Tasks!Z134=1,Tasks!L134&lt;&gt;"No"),1,0)</f>
        <v/>
      </c>
      <c r="T134" s="7">
        <f>IF(S134=0,"",IF(X134=1,Tasks!S134,MAX(Tasks!S134,AsOf)))</f>
        <v/>
      </c>
      <c r="U134" s="22">
        <f>IF(OR(S134=0,X134=1),0,IF(Tasks!F134="Months",Tasks!E134,IF(Tasks!F134="Years",12*Tasks!E134,0)))</f>
        <v/>
      </c>
      <c r="V134" s="22">
        <f>IF(OR(S134=0,X134=1),0,IF(Tasks!F134="Days",Tasks!E134,IF(Tasks!F134="Weeks",7*Tasks!E134,0)))</f>
        <v/>
      </c>
      <c r="W134" s="22">
        <f>IF(S134=0,"",(YEAR(T134)-YEAR(PlanStart))*12+MONTH(T134)-MONTH(PlanStart))</f>
        <v/>
      </c>
      <c r="X134" s="22">
        <f>IF(Tasks!D134="Seasonal",1,0)</f>
        <v/>
      </c>
    </row>
    <row r="135">
      <c r="A135" s="11">
        <f>IF(Tasks!$A135="","",Tasks!$A135)</f>
        <v/>
      </c>
      <c r="B135" s="11">
        <f>IF(Tasks!$A135="","",Tasks!B135&amp;"")</f>
        <v/>
      </c>
      <c r="C135" s="31">
        <f>IF(Tasks!$A135="","",IF(S135=0,Tasks!U135,Tasks!S135))</f>
        <v/>
      </c>
      <c r="D135" s="26">
        <f>IF(Tasks!$A135="",0,N(Tasks!R135))</f>
        <v/>
      </c>
      <c r="E135" s="32">
        <f>IF($S135=0,0,IF($X135=1,IF(OR(AND(OR(MONTH(E$5)=Tasks!$X135,MONTH(E$5)=Tasks!$Y135),E$5&gt;=DATE(YEAR($T135),MONTH($T135),1)),AND(0=0,T135&lt;PlanStart)),1,0),IF($U135&gt;0,IF(AND(0&gt;=$W135,MOD(0-$W135,$U135)=0),1,0),IF(EOMONTH(E$5,0)&lt;$T135,0,MAX(0,INT((EOMONTH(E$5,0)-$T135)/$V135)-IF(E$5&gt;$T135,-INT(-(E$5-$T135)/$V135),0)+1)))))</f>
        <v/>
      </c>
      <c r="F135" s="32">
        <f>IF($S135=0,0,IF($X135=1,IF(OR(AND(OR(MONTH(F$5)=Tasks!$X135,MONTH(F$5)=Tasks!$Y135),F$5&gt;=DATE(YEAR($T135),MONTH($T135),1))),1,0),IF($U135&gt;0,IF(AND(1&gt;=$W135,MOD(1-$W135,$U135)=0),1,0),IF(EOMONTH(F$5,0)&lt;$T135,0,MAX(0,INT((EOMONTH(F$5,0)-$T135)/$V135)-IF(F$5&gt;$T135,-INT(-(F$5-$T135)/$V135),0)+1)))))</f>
        <v/>
      </c>
      <c r="G135" s="32">
        <f>IF($S135=0,0,IF($X135=1,IF(OR(AND(OR(MONTH(G$5)=Tasks!$X135,MONTH(G$5)=Tasks!$Y135),G$5&gt;=DATE(YEAR($T135),MONTH($T135),1))),1,0),IF($U135&gt;0,IF(AND(2&gt;=$W135,MOD(2-$W135,$U135)=0),1,0),IF(EOMONTH(G$5,0)&lt;$T135,0,MAX(0,INT((EOMONTH(G$5,0)-$T135)/$V135)-IF(G$5&gt;$T135,-INT(-(G$5-$T135)/$V135),0)+1)))))</f>
        <v/>
      </c>
      <c r="H135" s="32">
        <f>IF($S135=0,0,IF($X135=1,IF(OR(AND(OR(MONTH(H$5)=Tasks!$X135,MONTH(H$5)=Tasks!$Y135),H$5&gt;=DATE(YEAR($T135),MONTH($T135),1))),1,0),IF($U135&gt;0,IF(AND(3&gt;=$W135,MOD(3-$W135,$U135)=0),1,0),IF(EOMONTH(H$5,0)&lt;$T135,0,MAX(0,INT((EOMONTH(H$5,0)-$T135)/$V135)-IF(H$5&gt;$T135,-INT(-(H$5-$T135)/$V135),0)+1)))))</f>
        <v/>
      </c>
      <c r="I135" s="32">
        <f>IF($S135=0,0,IF($X135=1,IF(OR(AND(OR(MONTH(I$5)=Tasks!$X135,MONTH(I$5)=Tasks!$Y135),I$5&gt;=DATE(YEAR($T135),MONTH($T135),1))),1,0),IF($U135&gt;0,IF(AND(4&gt;=$W135,MOD(4-$W135,$U135)=0),1,0),IF(EOMONTH(I$5,0)&lt;$T135,0,MAX(0,INT((EOMONTH(I$5,0)-$T135)/$V135)-IF(I$5&gt;$T135,-INT(-(I$5-$T135)/$V135),0)+1)))))</f>
        <v/>
      </c>
      <c r="J135" s="32">
        <f>IF($S135=0,0,IF($X135=1,IF(OR(AND(OR(MONTH(J$5)=Tasks!$X135,MONTH(J$5)=Tasks!$Y135),J$5&gt;=DATE(YEAR($T135),MONTH($T135),1))),1,0),IF($U135&gt;0,IF(AND(5&gt;=$W135,MOD(5-$W135,$U135)=0),1,0),IF(EOMONTH(J$5,0)&lt;$T135,0,MAX(0,INT((EOMONTH(J$5,0)-$T135)/$V135)-IF(J$5&gt;$T135,-INT(-(J$5-$T135)/$V135),0)+1)))))</f>
        <v/>
      </c>
      <c r="K135" s="32">
        <f>IF($S135=0,0,IF($X135=1,IF(OR(AND(OR(MONTH(K$5)=Tasks!$X135,MONTH(K$5)=Tasks!$Y135),K$5&gt;=DATE(YEAR($T135),MONTH($T135),1))),1,0),IF($U135&gt;0,IF(AND(6&gt;=$W135,MOD(6-$W135,$U135)=0),1,0),IF(EOMONTH(K$5,0)&lt;$T135,0,MAX(0,INT((EOMONTH(K$5,0)-$T135)/$V135)-IF(K$5&gt;$T135,-INT(-(K$5-$T135)/$V135),0)+1)))))</f>
        <v/>
      </c>
      <c r="L135" s="32">
        <f>IF($S135=0,0,IF($X135=1,IF(OR(AND(OR(MONTH(L$5)=Tasks!$X135,MONTH(L$5)=Tasks!$Y135),L$5&gt;=DATE(YEAR($T135),MONTH($T135),1))),1,0),IF($U135&gt;0,IF(AND(7&gt;=$W135,MOD(7-$W135,$U135)=0),1,0),IF(EOMONTH(L$5,0)&lt;$T135,0,MAX(0,INT((EOMONTH(L$5,0)-$T135)/$V135)-IF(L$5&gt;$T135,-INT(-(L$5-$T135)/$V135),0)+1)))))</f>
        <v/>
      </c>
      <c r="M135" s="32">
        <f>IF($S135=0,0,IF($X135=1,IF(OR(AND(OR(MONTH(M$5)=Tasks!$X135,MONTH(M$5)=Tasks!$Y135),M$5&gt;=DATE(YEAR($T135),MONTH($T135),1))),1,0),IF($U135&gt;0,IF(AND(8&gt;=$W135,MOD(8-$W135,$U135)=0),1,0),IF(EOMONTH(M$5,0)&lt;$T135,0,MAX(0,INT((EOMONTH(M$5,0)-$T135)/$V135)-IF(M$5&gt;$T135,-INT(-(M$5-$T135)/$V135),0)+1)))))</f>
        <v/>
      </c>
      <c r="N135" s="32">
        <f>IF($S135=0,0,IF($X135=1,IF(OR(AND(OR(MONTH(N$5)=Tasks!$X135,MONTH(N$5)=Tasks!$Y135),N$5&gt;=DATE(YEAR($T135),MONTH($T135),1))),1,0),IF($U135&gt;0,IF(AND(9&gt;=$W135,MOD(9-$W135,$U135)=0),1,0),IF(EOMONTH(N$5,0)&lt;$T135,0,MAX(0,INT((EOMONTH(N$5,0)-$T135)/$V135)-IF(N$5&gt;$T135,-INT(-(N$5-$T135)/$V135),0)+1)))))</f>
        <v/>
      </c>
      <c r="O135" s="32">
        <f>IF($S135=0,0,IF($X135=1,IF(OR(AND(OR(MONTH(O$5)=Tasks!$X135,MONTH(O$5)=Tasks!$Y135),O$5&gt;=DATE(YEAR($T135),MONTH($T135),1))),1,0),IF($U135&gt;0,IF(AND(10&gt;=$W135,MOD(10-$W135,$U135)=0),1,0),IF(EOMONTH(O$5,0)&lt;$T135,0,MAX(0,INT((EOMONTH(O$5,0)-$T135)/$V135)-IF(O$5&gt;$T135,-INT(-(O$5-$T135)/$V135),0)+1)))))</f>
        <v/>
      </c>
      <c r="P135" s="32">
        <f>IF($S135=0,0,IF($X135=1,IF(OR(AND(OR(MONTH(P$5)=Tasks!$X135,MONTH(P$5)=Tasks!$Y135),P$5&gt;=DATE(YEAR($T135),MONTH($T135),1))),1,0),IF($U135&gt;0,IF(AND(11&gt;=$W135,MOD(11-$W135,$U135)=0),1,0),IF(EOMONTH(P$5,0)&lt;$T135,0,MAX(0,INT((EOMONTH(P$5,0)-$T135)/$V135)-IF(P$5&gt;$T135,-INT(-(P$5-$T135)/$V135),0)+1)))))</f>
        <v/>
      </c>
      <c r="Q135" s="32">
        <f>SUM(E135:P135)</f>
        <v/>
      </c>
      <c r="R135" s="26">
        <f>Q135*D135</f>
        <v/>
      </c>
      <c r="S135" s="22">
        <f>IF(AND(Tasks!$A135&lt;&gt;"",Tasks!Z135=1,Tasks!L135&lt;&gt;"No"),1,0)</f>
        <v/>
      </c>
      <c r="T135" s="7">
        <f>IF(S135=0,"",IF(X135=1,Tasks!S135,MAX(Tasks!S135,AsOf)))</f>
        <v/>
      </c>
      <c r="U135" s="22">
        <f>IF(OR(S135=0,X135=1),0,IF(Tasks!F135="Months",Tasks!E135,IF(Tasks!F135="Years",12*Tasks!E135,0)))</f>
        <v/>
      </c>
      <c r="V135" s="22">
        <f>IF(OR(S135=0,X135=1),0,IF(Tasks!F135="Days",Tasks!E135,IF(Tasks!F135="Weeks",7*Tasks!E135,0)))</f>
        <v/>
      </c>
      <c r="W135" s="22">
        <f>IF(S135=0,"",(YEAR(T135)-YEAR(PlanStart))*12+MONTH(T135)-MONTH(PlanStart))</f>
        <v/>
      </c>
      <c r="X135" s="22">
        <f>IF(Tasks!D135="Seasonal",1,0)</f>
        <v/>
      </c>
    </row>
    <row r="136">
      <c r="A136" s="11">
        <f>IF(Tasks!$A136="","",Tasks!$A136)</f>
        <v/>
      </c>
      <c r="B136" s="11">
        <f>IF(Tasks!$A136="","",Tasks!B136&amp;"")</f>
        <v/>
      </c>
      <c r="C136" s="31">
        <f>IF(Tasks!$A136="","",IF(S136=0,Tasks!U136,Tasks!S136))</f>
        <v/>
      </c>
      <c r="D136" s="26">
        <f>IF(Tasks!$A136="",0,N(Tasks!R136))</f>
        <v/>
      </c>
      <c r="E136" s="32">
        <f>IF($S136=0,0,IF($X136=1,IF(OR(AND(OR(MONTH(E$5)=Tasks!$X136,MONTH(E$5)=Tasks!$Y136),E$5&gt;=DATE(YEAR($T136),MONTH($T136),1)),AND(0=0,T136&lt;PlanStart)),1,0),IF($U136&gt;0,IF(AND(0&gt;=$W136,MOD(0-$W136,$U136)=0),1,0),IF(EOMONTH(E$5,0)&lt;$T136,0,MAX(0,INT((EOMONTH(E$5,0)-$T136)/$V136)-IF(E$5&gt;$T136,-INT(-(E$5-$T136)/$V136),0)+1)))))</f>
        <v/>
      </c>
      <c r="F136" s="32">
        <f>IF($S136=0,0,IF($X136=1,IF(OR(AND(OR(MONTH(F$5)=Tasks!$X136,MONTH(F$5)=Tasks!$Y136),F$5&gt;=DATE(YEAR($T136),MONTH($T136),1))),1,0),IF($U136&gt;0,IF(AND(1&gt;=$W136,MOD(1-$W136,$U136)=0),1,0),IF(EOMONTH(F$5,0)&lt;$T136,0,MAX(0,INT((EOMONTH(F$5,0)-$T136)/$V136)-IF(F$5&gt;$T136,-INT(-(F$5-$T136)/$V136),0)+1)))))</f>
        <v/>
      </c>
      <c r="G136" s="32">
        <f>IF($S136=0,0,IF($X136=1,IF(OR(AND(OR(MONTH(G$5)=Tasks!$X136,MONTH(G$5)=Tasks!$Y136),G$5&gt;=DATE(YEAR($T136),MONTH($T136),1))),1,0),IF($U136&gt;0,IF(AND(2&gt;=$W136,MOD(2-$W136,$U136)=0),1,0),IF(EOMONTH(G$5,0)&lt;$T136,0,MAX(0,INT((EOMONTH(G$5,0)-$T136)/$V136)-IF(G$5&gt;$T136,-INT(-(G$5-$T136)/$V136),0)+1)))))</f>
        <v/>
      </c>
      <c r="H136" s="32">
        <f>IF($S136=0,0,IF($X136=1,IF(OR(AND(OR(MONTH(H$5)=Tasks!$X136,MONTH(H$5)=Tasks!$Y136),H$5&gt;=DATE(YEAR($T136),MONTH($T136),1))),1,0),IF($U136&gt;0,IF(AND(3&gt;=$W136,MOD(3-$W136,$U136)=0),1,0),IF(EOMONTH(H$5,0)&lt;$T136,0,MAX(0,INT((EOMONTH(H$5,0)-$T136)/$V136)-IF(H$5&gt;$T136,-INT(-(H$5-$T136)/$V136),0)+1)))))</f>
        <v/>
      </c>
      <c r="I136" s="32">
        <f>IF($S136=0,0,IF($X136=1,IF(OR(AND(OR(MONTH(I$5)=Tasks!$X136,MONTH(I$5)=Tasks!$Y136),I$5&gt;=DATE(YEAR($T136),MONTH($T136),1))),1,0),IF($U136&gt;0,IF(AND(4&gt;=$W136,MOD(4-$W136,$U136)=0),1,0),IF(EOMONTH(I$5,0)&lt;$T136,0,MAX(0,INT((EOMONTH(I$5,0)-$T136)/$V136)-IF(I$5&gt;$T136,-INT(-(I$5-$T136)/$V136),0)+1)))))</f>
        <v/>
      </c>
      <c r="J136" s="32">
        <f>IF($S136=0,0,IF($X136=1,IF(OR(AND(OR(MONTH(J$5)=Tasks!$X136,MONTH(J$5)=Tasks!$Y136),J$5&gt;=DATE(YEAR($T136),MONTH($T136),1))),1,0),IF($U136&gt;0,IF(AND(5&gt;=$W136,MOD(5-$W136,$U136)=0),1,0),IF(EOMONTH(J$5,0)&lt;$T136,0,MAX(0,INT((EOMONTH(J$5,0)-$T136)/$V136)-IF(J$5&gt;$T136,-INT(-(J$5-$T136)/$V136),0)+1)))))</f>
        <v/>
      </c>
      <c r="K136" s="32">
        <f>IF($S136=0,0,IF($X136=1,IF(OR(AND(OR(MONTH(K$5)=Tasks!$X136,MONTH(K$5)=Tasks!$Y136),K$5&gt;=DATE(YEAR($T136),MONTH($T136),1))),1,0),IF($U136&gt;0,IF(AND(6&gt;=$W136,MOD(6-$W136,$U136)=0),1,0),IF(EOMONTH(K$5,0)&lt;$T136,0,MAX(0,INT((EOMONTH(K$5,0)-$T136)/$V136)-IF(K$5&gt;$T136,-INT(-(K$5-$T136)/$V136),0)+1)))))</f>
        <v/>
      </c>
      <c r="L136" s="32">
        <f>IF($S136=0,0,IF($X136=1,IF(OR(AND(OR(MONTH(L$5)=Tasks!$X136,MONTH(L$5)=Tasks!$Y136),L$5&gt;=DATE(YEAR($T136),MONTH($T136),1))),1,0),IF($U136&gt;0,IF(AND(7&gt;=$W136,MOD(7-$W136,$U136)=0),1,0),IF(EOMONTH(L$5,0)&lt;$T136,0,MAX(0,INT((EOMONTH(L$5,0)-$T136)/$V136)-IF(L$5&gt;$T136,-INT(-(L$5-$T136)/$V136),0)+1)))))</f>
        <v/>
      </c>
      <c r="M136" s="32">
        <f>IF($S136=0,0,IF($X136=1,IF(OR(AND(OR(MONTH(M$5)=Tasks!$X136,MONTH(M$5)=Tasks!$Y136),M$5&gt;=DATE(YEAR($T136),MONTH($T136),1))),1,0),IF($U136&gt;0,IF(AND(8&gt;=$W136,MOD(8-$W136,$U136)=0),1,0),IF(EOMONTH(M$5,0)&lt;$T136,0,MAX(0,INT((EOMONTH(M$5,0)-$T136)/$V136)-IF(M$5&gt;$T136,-INT(-(M$5-$T136)/$V136),0)+1)))))</f>
        <v/>
      </c>
      <c r="N136" s="32">
        <f>IF($S136=0,0,IF($X136=1,IF(OR(AND(OR(MONTH(N$5)=Tasks!$X136,MONTH(N$5)=Tasks!$Y136),N$5&gt;=DATE(YEAR($T136),MONTH($T136),1))),1,0),IF($U136&gt;0,IF(AND(9&gt;=$W136,MOD(9-$W136,$U136)=0),1,0),IF(EOMONTH(N$5,0)&lt;$T136,0,MAX(0,INT((EOMONTH(N$5,0)-$T136)/$V136)-IF(N$5&gt;$T136,-INT(-(N$5-$T136)/$V136),0)+1)))))</f>
        <v/>
      </c>
      <c r="O136" s="32">
        <f>IF($S136=0,0,IF($X136=1,IF(OR(AND(OR(MONTH(O$5)=Tasks!$X136,MONTH(O$5)=Tasks!$Y136),O$5&gt;=DATE(YEAR($T136),MONTH($T136),1))),1,0),IF($U136&gt;0,IF(AND(10&gt;=$W136,MOD(10-$W136,$U136)=0),1,0),IF(EOMONTH(O$5,0)&lt;$T136,0,MAX(0,INT((EOMONTH(O$5,0)-$T136)/$V136)-IF(O$5&gt;$T136,-INT(-(O$5-$T136)/$V136),0)+1)))))</f>
        <v/>
      </c>
      <c r="P136" s="32">
        <f>IF($S136=0,0,IF($X136=1,IF(OR(AND(OR(MONTH(P$5)=Tasks!$X136,MONTH(P$5)=Tasks!$Y136),P$5&gt;=DATE(YEAR($T136),MONTH($T136),1))),1,0),IF($U136&gt;0,IF(AND(11&gt;=$W136,MOD(11-$W136,$U136)=0),1,0),IF(EOMONTH(P$5,0)&lt;$T136,0,MAX(0,INT((EOMONTH(P$5,0)-$T136)/$V136)-IF(P$5&gt;$T136,-INT(-(P$5-$T136)/$V136),0)+1)))))</f>
        <v/>
      </c>
      <c r="Q136" s="32">
        <f>SUM(E136:P136)</f>
        <v/>
      </c>
      <c r="R136" s="26">
        <f>Q136*D136</f>
        <v/>
      </c>
      <c r="S136" s="22">
        <f>IF(AND(Tasks!$A136&lt;&gt;"",Tasks!Z136=1,Tasks!L136&lt;&gt;"No"),1,0)</f>
        <v/>
      </c>
      <c r="T136" s="7">
        <f>IF(S136=0,"",IF(X136=1,Tasks!S136,MAX(Tasks!S136,AsOf)))</f>
        <v/>
      </c>
      <c r="U136" s="22">
        <f>IF(OR(S136=0,X136=1),0,IF(Tasks!F136="Months",Tasks!E136,IF(Tasks!F136="Years",12*Tasks!E136,0)))</f>
        <v/>
      </c>
      <c r="V136" s="22">
        <f>IF(OR(S136=0,X136=1),0,IF(Tasks!F136="Days",Tasks!E136,IF(Tasks!F136="Weeks",7*Tasks!E136,0)))</f>
        <v/>
      </c>
      <c r="W136" s="22">
        <f>IF(S136=0,"",(YEAR(T136)-YEAR(PlanStart))*12+MONTH(T136)-MONTH(PlanStart))</f>
        <v/>
      </c>
      <c r="X136" s="22">
        <f>IF(Tasks!D136="Seasonal",1,0)</f>
        <v/>
      </c>
    </row>
    <row r="137">
      <c r="A137" s="11">
        <f>IF(Tasks!$A137="","",Tasks!$A137)</f>
        <v/>
      </c>
      <c r="B137" s="11">
        <f>IF(Tasks!$A137="","",Tasks!B137&amp;"")</f>
        <v/>
      </c>
      <c r="C137" s="31">
        <f>IF(Tasks!$A137="","",IF(S137=0,Tasks!U137,Tasks!S137))</f>
        <v/>
      </c>
      <c r="D137" s="26">
        <f>IF(Tasks!$A137="",0,N(Tasks!R137))</f>
        <v/>
      </c>
      <c r="E137" s="32">
        <f>IF($S137=0,0,IF($X137=1,IF(OR(AND(OR(MONTH(E$5)=Tasks!$X137,MONTH(E$5)=Tasks!$Y137),E$5&gt;=DATE(YEAR($T137),MONTH($T137),1)),AND(0=0,T137&lt;PlanStart)),1,0),IF($U137&gt;0,IF(AND(0&gt;=$W137,MOD(0-$W137,$U137)=0),1,0),IF(EOMONTH(E$5,0)&lt;$T137,0,MAX(0,INT((EOMONTH(E$5,0)-$T137)/$V137)-IF(E$5&gt;$T137,-INT(-(E$5-$T137)/$V137),0)+1)))))</f>
        <v/>
      </c>
      <c r="F137" s="32">
        <f>IF($S137=0,0,IF($X137=1,IF(OR(AND(OR(MONTH(F$5)=Tasks!$X137,MONTH(F$5)=Tasks!$Y137),F$5&gt;=DATE(YEAR($T137),MONTH($T137),1))),1,0),IF($U137&gt;0,IF(AND(1&gt;=$W137,MOD(1-$W137,$U137)=0),1,0),IF(EOMONTH(F$5,0)&lt;$T137,0,MAX(0,INT((EOMONTH(F$5,0)-$T137)/$V137)-IF(F$5&gt;$T137,-INT(-(F$5-$T137)/$V137),0)+1)))))</f>
        <v/>
      </c>
      <c r="G137" s="32">
        <f>IF($S137=0,0,IF($X137=1,IF(OR(AND(OR(MONTH(G$5)=Tasks!$X137,MONTH(G$5)=Tasks!$Y137),G$5&gt;=DATE(YEAR($T137),MONTH($T137),1))),1,0),IF($U137&gt;0,IF(AND(2&gt;=$W137,MOD(2-$W137,$U137)=0),1,0),IF(EOMONTH(G$5,0)&lt;$T137,0,MAX(0,INT((EOMONTH(G$5,0)-$T137)/$V137)-IF(G$5&gt;$T137,-INT(-(G$5-$T137)/$V137),0)+1)))))</f>
        <v/>
      </c>
      <c r="H137" s="32">
        <f>IF($S137=0,0,IF($X137=1,IF(OR(AND(OR(MONTH(H$5)=Tasks!$X137,MONTH(H$5)=Tasks!$Y137),H$5&gt;=DATE(YEAR($T137),MONTH($T137),1))),1,0),IF($U137&gt;0,IF(AND(3&gt;=$W137,MOD(3-$W137,$U137)=0),1,0),IF(EOMONTH(H$5,0)&lt;$T137,0,MAX(0,INT((EOMONTH(H$5,0)-$T137)/$V137)-IF(H$5&gt;$T137,-INT(-(H$5-$T137)/$V137),0)+1)))))</f>
        <v/>
      </c>
      <c r="I137" s="32">
        <f>IF($S137=0,0,IF($X137=1,IF(OR(AND(OR(MONTH(I$5)=Tasks!$X137,MONTH(I$5)=Tasks!$Y137),I$5&gt;=DATE(YEAR($T137),MONTH($T137),1))),1,0),IF($U137&gt;0,IF(AND(4&gt;=$W137,MOD(4-$W137,$U137)=0),1,0),IF(EOMONTH(I$5,0)&lt;$T137,0,MAX(0,INT((EOMONTH(I$5,0)-$T137)/$V137)-IF(I$5&gt;$T137,-INT(-(I$5-$T137)/$V137),0)+1)))))</f>
        <v/>
      </c>
      <c r="J137" s="32">
        <f>IF($S137=0,0,IF($X137=1,IF(OR(AND(OR(MONTH(J$5)=Tasks!$X137,MONTH(J$5)=Tasks!$Y137),J$5&gt;=DATE(YEAR($T137),MONTH($T137),1))),1,0),IF($U137&gt;0,IF(AND(5&gt;=$W137,MOD(5-$W137,$U137)=0),1,0),IF(EOMONTH(J$5,0)&lt;$T137,0,MAX(0,INT((EOMONTH(J$5,0)-$T137)/$V137)-IF(J$5&gt;$T137,-INT(-(J$5-$T137)/$V137),0)+1)))))</f>
        <v/>
      </c>
      <c r="K137" s="32">
        <f>IF($S137=0,0,IF($X137=1,IF(OR(AND(OR(MONTH(K$5)=Tasks!$X137,MONTH(K$5)=Tasks!$Y137),K$5&gt;=DATE(YEAR($T137),MONTH($T137),1))),1,0),IF($U137&gt;0,IF(AND(6&gt;=$W137,MOD(6-$W137,$U137)=0),1,0),IF(EOMONTH(K$5,0)&lt;$T137,0,MAX(0,INT((EOMONTH(K$5,0)-$T137)/$V137)-IF(K$5&gt;$T137,-INT(-(K$5-$T137)/$V137),0)+1)))))</f>
        <v/>
      </c>
      <c r="L137" s="32">
        <f>IF($S137=0,0,IF($X137=1,IF(OR(AND(OR(MONTH(L$5)=Tasks!$X137,MONTH(L$5)=Tasks!$Y137),L$5&gt;=DATE(YEAR($T137),MONTH($T137),1))),1,0),IF($U137&gt;0,IF(AND(7&gt;=$W137,MOD(7-$W137,$U137)=0),1,0),IF(EOMONTH(L$5,0)&lt;$T137,0,MAX(0,INT((EOMONTH(L$5,0)-$T137)/$V137)-IF(L$5&gt;$T137,-INT(-(L$5-$T137)/$V137),0)+1)))))</f>
        <v/>
      </c>
      <c r="M137" s="32">
        <f>IF($S137=0,0,IF($X137=1,IF(OR(AND(OR(MONTH(M$5)=Tasks!$X137,MONTH(M$5)=Tasks!$Y137),M$5&gt;=DATE(YEAR($T137),MONTH($T137),1))),1,0),IF($U137&gt;0,IF(AND(8&gt;=$W137,MOD(8-$W137,$U137)=0),1,0),IF(EOMONTH(M$5,0)&lt;$T137,0,MAX(0,INT((EOMONTH(M$5,0)-$T137)/$V137)-IF(M$5&gt;$T137,-INT(-(M$5-$T137)/$V137),0)+1)))))</f>
        <v/>
      </c>
      <c r="N137" s="32">
        <f>IF($S137=0,0,IF($X137=1,IF(OR(AND(OR(MONTH(N$5)=Tasks!$X137,MONTH(N$5)=Tasks!$Y137),N$5&gt;=DATE(YEAR($T137),MONTH($T137),1))),1,0),IF($U137&gt;0,IF(AND(9&gt;=$W137,MOD(9-$W137,$U137)=0),1,0),IF(EOMONTH(N$5,0)&lt;$T137,0,MAX(0,INT((EOMONTH(N$5,0)-$T137)/$V137)-IF(N$5&gt;$T137,-INT(-(N$5-$T137)/$V137),0)+1)))))</f>
        <v/>
      </c>
      <c r="O137" s="32">
        <f>IF($S137=0,0,IF($X137=1,IF(OR(AND(OR(MONTH(O$5)=Tasks!$X137,MONTH(O$5)=Tasks!$Y137),O$5&gt;=DATE(YEAR($T137),MONTH($T137),1))),1,0),IF($U137&gt;0,IF(AND(10&gt;=$W137,MOD(10-$W137,$U137)=0),1,0),IF(EOMONTH(O$5,0)&lt;$T137,0,MAX(0,INT((EOMONTH(O$5,0)-$T137)/$V137)-IF(O$5&gt;$T137,-INT(-(O$5-$T137)/$V137),0)+1)))))</f>
        <v/>
      </c>
      <c r="P137" s="32">
        <f>IF($S137=0,0,IF($X137=1,IF(OR(AND(OR(MONTH(P$5)=Tasks!$X137,MONTH(P$5)=Tasks!$Y137),P$5&gt;=DATE(YEAR($T137),MONTH($T137),1))),1,0),IF($U137&gt;0,IF(AND(11&gt;=$W137,MOD(11-$W137,$U137)=0),1,0),IF(EOMONTH(P$5,0)&lt;$T137,0,MAX(0,INT((EOMONTH(P$5,0)-$T137)/$V137)-IF(P$5&gt;$T137,-INT(-(P$5-$T137)/$V137),0)+1)))))</f>
        <v/>
      </c>
      <c r="Q137" s="32">
        <f>SUM(E137:P137)</f>
        <v/>
      </c>
      <c r="R137" s="26">
        <f>Q137*D137</f>
        <v/>
      </c>
      <c r="S137" s="22">
        <f>IF(AND(Tasks!$A137&lt;&gt;"",Tasks!Z137=1,Tasks!L137&lt;&gt;"No"),1,0)</f>
        <v/>
      </c>
      <c r="T137" s="7">
        <f>IF(S137=0,"",IF(X137=1,Tasks!S137,MAX(Tasks!S137,AsOf)))</f>
        <v/>
      </c>
      <c r="U137" s="22">
        <f>IF(OR(S137=0,X137=1),0,IF(Tasks!F137="Months",Tasks!E137,IF(Tasks!F137="Years",12*Tasks!E137,0)))</f>
        <v/>
      </c>
      <c r="V137" s="22">
        <f>IF(OR(S137=0,X137=1),0,IF(Tasks!F137="Days",Tasks!E137,IF(Tasks!F137="Weeks",7*Tasks!E137,0)))</f>
        <v/>
      </c>
      <c r="W137" s="22">
        <f>IF(S137=0,"",(YEAR(T137)-YEAR(PlanStart))*12+MONTH(T137)-MONTH(PlanStart))</f>
        <v/>
      </c>
      <c r="X137" s="22">
        <f>IF(Tasks!D137="Seasonal",1,0)</f>
        <v/>
      </c>
    </row>
    <row r="138">
      <c r="A138" s="11">
        <f>IF(Tasks!$A138="","",Tasks!$A138)</f>
        <v/>
      </c>
      <c r="B138" s="11">
        <f>IF(Tasks!$A138="","",Tasks!B138&amp;"")</f>
        <v/>
      </c>
      <c r="C138" s="31">
        <f>IF(Tasks!$A138="","",IF(S138=0,Tasks!U138,Tasks!S138))</f>
        <v/>
      </c>
      <c r="D138" s="26">
        <f>IF(Tasks!$A138="",0,N(Tasks!R138))</f>
        <v/>
      </c>
      <c r="E138" s="32">
        <f>IF($S138=0,0,IF($X138=1,IF(OR(AND(OR(MONTH(E$5)=Tasks!$X138,MONTH(E$5)=Tasks!$Y138),E$5&gt;=DATE(YEAR($T138),MONTH($T138),1)),AND(0=0,T138&lt;PlanStart)),1,0),IF($U138&gt;0,IF(AND(0&gt;=$W138,MOD(0-$W138,$U138)=0),1,0),IF(EOMONTH(E$5,0)&lt;$T138,0,MAX(0,INT((EOMONTH(E$5,0)-$T138)/$V138)-IF(E$5&gt;$T138,-INT(-(E$5-$T138)/$V138),0)+1)))))</f>
        <v/>
      </c>
      <c r="F138" s="32">
        <f>IF($S138=0,0,IF($X138=1,IF(OR(AND(OR(MONTH(F$5)=Tasks!$X138,MONTH(F$5)=Tasks!$Y138),F$5&gt;=DATE(YEAR($T138),MONTH($T138),1))),1,0),IF($U138&gt;0,IF(AND(1&gt;=$W138,MOD(1-$W138,$U138)=0),1,0),IF(EOMONTH(F$5,0)&lt;$T138,0,MAX(0,INT((EOMONTH(F$5,0)-$T138)/$V138)-IF(F$5&gt;$T138,-INT(-(F$5-$T138)/$V138),0)+1)))))</f>
        <v/>
      </c>
      <c r="G138" s="32">
        <f>IF($S138=0,0,IF($X138=1,IF(OR(AND(OR(MONTH(G$5)=Tasks!$X138,MONTH(G$5)=Tasks!$Y138),G$5&gt;=DATE(YEAR($T138),MONTH($T138),1))),1,0),IF($U138&gt;0,IF(AND(2&gt;=$W138,MOD(2-$W138,$U138)=0),1,0),IF(EOMONTH(G$5,0)&lt;$T138,0,MAX(0,INT((EOMONTH(G$5,0)-$T138)/$V138)-IF(G$5&gt;$T138,-INT(-(G$5-$T138)/$V138),0)+1)))))</f>
        <v/>
      </c>
      <c r="H138" s="32">
        <f>IF($S138=0,0,IF($X138=1,IF(OR(AND(OR(MONTH(H$5)=Tasks!$X138,MONTH(H$5)=Tasks!$Y138),H$5&gt;=DATE(YEAR($T138),MONTH($T138),1))),1,0),IF($U138&gt;0,IF(AND(3&gt;=$W138,MOD(3-$W138,$U138)=0),1,0),IF(EOMONTH(H$5,0)&lt;$T138,0,MAX(0,INT((EOMONTH(H$5,0)-$T138)/$V138)-IF(H$5&gt;$T138,-INT(-(H$5-$T138)/$V138),0)+1)))))</f>
        <v/>
      </c>
      <c r="I138" s="32">
        <f>IF($S138=0,0,IF($X138=1,IF(OR(AND(OR(MONTH(I$5)=Tasks!$X138,MONTH(I$5)=Tasks!$Y138),I$5&gt;=DATE(YEAR($T138),MONTH($T138),1))),1,0),IF($U138&gt;0,IF(AND(4&gt;=$W138,MOD(4-$W138,$U138)=0),1,0),IF(EOMONTH(I$5,0)&lt;$T138,0,MAX(0,INT((EOMONTH(I$5,0)-$T138)/$V138)-IF(I$5&gt;$T138,-INT(-(I$5-$T138)/$V138),0)+1)))))</f>
        <v/>
      </c>
      <c r="J138" s="32">
        <f>IF($S138=0,0,IF($X138=1,IF(OR(AND(OR(MONTH(J$5)=Tasks!$X138,MONTH(J$5)=Tasks!$Y138),J$5&gt;=DATE(YEAR($T138),MONTH($T138),1))),1,0),IF($U138&gt;0,IF(AND(5&gt;=$W138,MOD(5-$W138,$U138)=0),1,0),IF(EOMONTH(J$5,0)&lt;$T138,0,MAX(0,INT((EOMONTH(J$5,0)-$T138)/$V138)-IF(J$5&gt;$T138,-INT(-(J$5-$T138)/$V138),0)+1)))))</f>
        <v/>
      </c>
      <c r="K138" s="32">
        <f>IF($S138=0,0,IF($X138=1,IF(OR(AND(OR(MONTH(K$5)=Tasks!$X138,MONTH(K$5)=Tasks!$Y138),K$5&gt;=DATE(YEAR($T138),MONTH($T138),1))),1,0),IF($U138&gt;0,IF(AND(6&gt;=$W138,MOD(6-$W138,$U138)=0),1,0),IF(EOMONTH(K$5,0)&lt;$T138,0,MAX(0,INT((EOMONTH(K$5,0)-$T138)/$V138)-IF(K$5&gt;$T138,-INT(-(K$5-$T138)/$V138),0)+1)))))</f>
        <v/>
      </c>
      <c r="L138" s="32">
        <f>IF($S138=0,0,IF($X138=1,IF(OR(AND(OR(MONTH(L$5)=Tasks!$X138,MONTH(L$5)=Tasks!$Y138),L$5&gt;=DATE(YEAR($T138),MONTH($T138),1))),1,0),IF($U138&gt;0,IF(AND(7&gt;=$W138,MOD(7-$W138,$U138)=0),1,0),IF(EOMONTH(L$5,0)&lt;$T138,0,MAX(0,INT((EOMONTH(L$5,0)-$T138)/$V138)-IF(L$5&gt;$T138,-INT(-(L$5-$T138)/$V138),0)+1)))))</f>
        <v/>
      </c>
      <c r="M138" s="32">
        <f>IF($S138=0,0,IF($X138=1,IF(OR(AND(OR(MONTH(M$5)=Tasks!$X138,MONTH(M$5)=Tasks!$Y138),M$5&gt;=DATE(YEAR($T138),MONTH($T138),1))),1,0),IF($U138&gt;0,IF(AND(8&gt;=$W138,MOD(8-$W138,$U138)=0),1,0),IF(EOMONTH(M$5,0)&lt;$T138,0,MAX(0,INT((EOMONTH(M$5,0)-$T138)/$V138)-IF(M$5&gt;$T138,-INT(-(M$5-$T138)/$V138),0)+1)))))</f>
        <v/>
      </c>
      <c r="N138" s="32">
        <f>IF($S138=0,0,IF($X138=1,IF(OR(AND(OR(MONTH(N$5)=Tasks!$X138,MONTH(N$5)=Tasks!$Y138),N$5&gt;=DATE(YEAR($T138),MONTH($T138),1))),1,0),IF($U138&gt;0,IF(AND(9&gt;=$W138,MOD(9-$W138,$U138)=0),1,0),IF(EOMONTH(N$5,0)&lt;$T138,0,MAX(0,INT((EOMONTH(N$5,0)-$T138)/$V138)-IF(N$5&gt;$T138,-INT(-(N$5-$T138)/$V138),0)+1)))))</f>
        <v/>
      </c>
      <c r="O138" s="32">
        <f>IF($S138=0,0,IF($X138=1,IF(OR(AND(OR(MONTH(O$5)=Tasks!$X138,MONTH(O$5)=Tasks!$Y138),O$5&gt;=DATE(YEAR($T138),MONTH($T138),1))),1,0),IF($U138&gt;0,IF(AND(10&gt;=$W138,MOD(10-$W138,$U138)=0),1,0),IF(EOMONTH(O$5,0)&lt;$T138,0,MAX(0,INT((EOMONTH(O$5,0)-$T138)/$V138)-IF(O$5&gt;$T138,-INT(-(O$5-$T138)/$V138),0)+1)))))</f>
        <v/>
      </c>
      <c r="P138" s="32">
        <f>IF($S138=0,0,IF($X138=1,IF(OR(AND(OR(MONTH(P$5)=Tasks!$X138,MONTH(P$5)=Tasks!$Y138),P$5&gt;=DATE(YEAR($T138),MONTH($T138),1))),1,0),IF($U138&gt;0,IF(AND(11&gt;=$W138,MOD(11-$W138,$U138)=0),1,0),IF(EOMONTH(P$5,0)&lt;$T138,0,MAX(0,INT((EOMONTH(P$5,0)-$T138)/$V138)-IF(P$5&gt;$T138,-INT(-(P$5-$T138)/$V138),0)+1)))))</f>
        <v/>
      </c>
      <c r="Q138" s="32">
        <f>SUM(E138:P138)</f>
        <v/>
      </c>
      <c r="R138" s="26">
        <f>Q138*D138</f>
        <v/>
      </c>
      <c r="S138" s="22">
        <f>IF(AND(Tasks!$A138&lt;&gt;"",Tasks!Z138=1,Tasks!L138&lt;&gt;"No"),1,0)</f>
        <v/>
      </c>
      <c r="T138" s="7">
        <f>IF(S138=0,"",IF(X138=1,Tasks!S138,MAX(Tasks!S138,AsOf)))</f>
        <v/>
      </c>
      <c r="U138" s="22">
        <f>IF(OR(S138=0,X138=1),0,IF(Tasks!F138="Months",Tasks!E138,IF(Tasks!F138="Years",12*Tasks!E138,0)))</f>
        <v/>
      </c>
      <c r="V138" s="22">
        <f>IF(OR(S138=0,X138=1),0,IF(Tasks!F138="Days",Tasks!E138,IF(Tasks!F138="Weeks",7*Tasks!E138,0)))</f>
        <v/>
      </c>
      <c r="W138" s="22">
        <f>IF(S138=0,"",(YEAR(T138)-YEAR(PlanStart))*12+MONTH(T138)-MONTH(PlanStart))</f>
        <v/>
      </c>
      <c r="X138" s="22">
        <f>IF(Tasks!D138="Seasonal",1,0)</f>
        <v/>
      </c>
    </row>
    <row r="139">
      <c r="A139" s="11">
        <f>IF(Tasks!$A139="","",Tasks!$A139)</f>
        <v/>
      </c>
      <c r="B139" s="11">
        <f>IF(Tasks!$A139="","",Tasks!B139&amp;"")</f>
        <v/>
      </c>
      <c r="C139" s="31">
        <f>IF(Tasks!$A139="","",IF(S139=0,Tasks!U139,Tasks!S139))</f>
        <v/>
      </c>
      <c r="D139" s="26">
        <f>IF(Tasks!$A139="",0,N(Tasks!R139))</f>
        <v/>
      </c>
      <c r="E139" s="32">
        <f>IF($S139=0,0,IF($X139=1,IF(OR(AND(OR(MONTH(E$5)=Tasks!$X139,MONTH(E$5)=Tasks!$Y139),E$5&gt;=DATE(YEAR($T139),MONTH($T139),1)),AND(0=0,T139&lt;PlanStart)),1,0),IF($U139&gt;0,IF(AND(0&gt;=$W139,MOD(0-$W139,$U139)=0),1,0),IF(EOMONTH(E$5,0)&lt;$T139,0,MAX(0,INT((EOMONTH(E$5,0)-$T139)/$V139)-IF(E$5&gt;$T139,-INT(-(E$5-$T139)/$V139),0)+1)))))</f>
        <v/>
      </c>
      <c r="F139" s="32">
        <f>IF($S139=0,0,IF($X139=1,IF(OR(AND(OR(MONTH(F$5)=Tasks!$X139,MONTH(F$5)=Tasks!$Y139),F$5&gt;=DATE(YEAR($T139),MONTH($T139),1))),1,0),IF($U139&gt;0,IF(AND(1&gt;=$W139,MOD(1-$W139,$U139)=0),1,0),IF(EOMONTH(F$5,0)&lt;$T139,0,MAX(0,INT((EOMONTH(F$5,0)-$T139)/$V139)-IF(F$5&gt;$T139,-INT(-(F$5-$T139)/$V139),0)+1)))))</f>
        <v/>
      </c>
      <c r="G139" s="32">
        <f>IF($S139=0,0,IF($X139=1,IF(OR(AND(OR(MONTH(G$5)=Tasks!$X139,MONTH(G$5)=Tasks!$Y139),G$5&gt;=DATE(YEAR($T139),MONTH($T139),1))),1,0),IF($U139&gt;0,IF(AND(2&gt;=$W139,MOD(2-$W139,$U139)=0),1,0),IF(EOMONTH(G$5,0)&lt;$T139,0,MAX(0,INT((EOMONTH(G$5,0)-$T139)/$V139)-IF(G$5&gt;$T139,-INT(-(G$5-$T139)/$V139),0)+1)))))</f>
        <v/>
      </c>
      <c r="H139" s="32">
        <f>IF($S139=0,0,IF($X139=1,IF(OR(AND(OR(MONTH(H$5)=Tasks!$X139,MONTH(H$5)=Tasks!$Y139),H$5&gt;=DATE(YEAR($T139),MONTH($T139),1))),1,0),IF($U139&gt;0,IF(AND(3&gt;=$W139,MOD(3-$W139,$U139)=0),1,0),IF(EOMONTH(H$5,0)&lt;$T139,0,MAX(0,INT((EOMONTH(H$5,0)-$T139)/$V139)-IF(H$5&gt;$T139,-INT(-(H$5-$T139)/$V139),0)+1)))))</f>
        <v/>
      </c>
      <c r="I139" s="32">
        <f>IF($S139=0,0,IF($X139=1,IF(OR(AND(OR(MONTH(I$5)=Tasks!$X139,MONTH(I$5)=Tasks!$Y139),I$5&gt;=DATE(YEAR($T139),MONTH($T139),1))),1,0),IF($U139&gt;0,IF(AND(4&gt;=$W139,MOD(4-$W139,$U139)=0),1,0),IF(EOMONTH(I$5,0)&lt;$T139,0,MAX(0,INT((EOMONTH(I$5,0)-$T139)/$V139)-IF(I$5&gt;$T139,-INT(-(I$5-$T139)/$V139),0)+1)))))</f>
        <v/>
      </c>
      <c r="J139" s="32">
        <f>IF($S139=0,0,IF($X139=1,IF(OR(AND(OR(MONTH(J$5)=Tasks!$X139,MONTH(J$5)=Tasks!$Y139),J$5&gt;=DATE(YEAR($T139),MONTH($T139),1))),1,0),IF($U139&gt;0,IF(AND(5&gt;=$W139,MOD(5-$W139,$U139)=0),1,0),IF(EOMONTH(J$5,0)&lt;$T139,0,MAX(0,INT((EOMONTH(J$5,0)-$T139)/$V139)-IF(J$5&gt;$T139,-INT(-(J$5-$T139)/$V139),0)+1)))))</f>
        <v/>
      </c>
      <c r="K139" s="32">
        <f>IF($S139=0,0,IF($X139=1,IF(OR(AND(OR(MONTH(K$5)=Tasks!$X139,MONTH(K$5)=Tasks!$Y139),K$5&gt;=DATE(YEAR($T139),MONTH($T139),1))),1,0),IF($U139&gt;0,IF(AND(6&gt;=$W139,MOD(6-$W139,$U139)=0),1,0),IF(EOMONTH(K$5,0)&lt;$T139,0,MAX(0,INT((EOMONTH(K$5,0)-$T139)/$V139)-IF(K$5&gt;$T139,-INT(-(K$5-$T139)/$V139),0)+1)))))</f>
        <v/>
      </c>
      <c r="L139" s="32">
        <f>IF($S139=0,0,IF($X139=1,IF(OR(AND(OR(MONTH(L$5)=Tasks!$X139,MONTH(L$5)=Tasks!$Y139),L$5&gt;=DATE(YEAR($T139),MONTH($T139),1))),1,0),IF($U139&gt;0,IF(AND(7&gt;=$W139,MOD(7-$W139,$U139)=0),1,0),IF(EOMONTH(L$5,0)&lt;$T139,0,MAX(0,INT((EOMONTH(L$5,0)-$T139)/$V139)-IF(L$5&gt;$T139,-INT(-(L$5-$T139)/$V139),0)+1)))))</f>
        <v/>
      </c>
      <c r="M139" s="32">
        <f>IF($S139=0,0,IF($X139=1,IF(OR(AND(OR(MONTH(M$5)=Tasks!$X139,MONTH(M$5)=Tasks!$Y139),M$5&gt;=DATE(YEAR($T139),MONTH($T139),1))),1,0),IF($U139&gt;0,IF(AND(8&gt;=$W139,MOD(8-$W139,$U139)=0),1,0),IF(EOMONTH(M$5,0)&lt;$T139,0,MAX(0,INT((EOMONTH(M$5,0)-$T139)/$V139)-IF(M$5&gt;$T139,-INT(-(M$5-$T139)/$V139),0)+1)))))</f>
        <v/>
      </c>
      <c r="N139" s="32">
        <f>IF($S139=0,0,IF($X139=1,IF(OR(AND(OR(MONTH(N$5)=Tasks!$X139,MONTH(N$5)=Tasks!$Y139),N$5&gt;=DATE(YEAR($T139),MONTH($T139),1))),1,0),IF($U139&gt;0,IF(AND(9&gt;=$W139,MOD(9-$W139,$U139)=0),1,0),IF(EOMONTH(N$5,0)&lt;$T139,0,MAX(0,INT((EOMONTH(N$5,0)-$T139)/$V139)-IF(N$5&gt;$T139,-INT(-(N$5-$T139)/$V139),0)+1)))))</f>
        <v/>
      </c>
      <c r="O139" s="32">
        <f>IF($S139=0,0,IF($X139=1,IF(OR(AND(OR(MONTH(O$5)=Tasks!$X139,MONTH(O$5)=Tasks!$Y139),O$5&gt;=DATE(YEAR($T139),MONTH($T139),1))),1,0),IF($U139&gt;0,IF(AND(10&gt;=$W139,MOD(10-$W139,$U139)=0),1,0),IF(EOMONTH(O$5,0)&lt;$T139,0,MAX(0,INT((EOMONTH(O$5,0)-$T139)/$V139)-IF(O$5&gt;$T139,-INT(-(O$5-$T139)/$V139),0)+1)))))</f>
        <v/>
      </c>
      <c r="P139" s="32">
        <f>IF($S139=0,0,IF($X139=1,IF(OR(AND(OR(MONTH(P$5)=Tasks!$X139,MONTH(P$5)=Tasks!$Y139),P$5&gt;=DATE(YEAR($T139),MONTH($T139),1))),1,0),IF($U139&gt;0,IF(AND(11&gt;=$W139,MOD(11-$W139,$U139)=0),1,0),IF(EOMONTH(P$5,0)&lt;$T139,0,MAX(0,INT((EOMONTH(P$5,0)-$T139)/$V139)-IF(P$5&gt;$T139,-INT(-(P$5-$T139)/$V139),0)+1)))))</f>
        <v/>
      </c>
      <c r="Q139" s="32">
        <f>SUM(E139:P139)</f>
        <v/>
      </c>
      <c r="R139" s="26">
        <f>Q139*D139</f>
        <v/>
      </c>
      <c r="S139" s="22">
        <f>IF(AND(Tasks!$A139&lt;&gt;"",Tasks!Z139=1,Tasks!L139&lt;&gt;"No"),1,0)</f>
        <v/>
      </c>
      <c r="T139" s="7">
        <f>IF(S139=0,"",IF(X139=1,Tasks!S139,MAX(Tasks!S139,AsOf)))</f>
        <v/>
      </c>
      <c r="U139" s="22">
        <f>IF(OR(S139=0,X139=1),0,IF(Tasks!F139="Months",Tasks!E139,IF(Tasks!F139="Years",12*Tasks!E139,0)))</f>
        <v/>
      </c>
      <c r="V139" s="22">
        <f>IF(OR(S139=0,X139=1),0,IF(Tasks!F139="Days",Tasks!E139,IF(Tasks!F139="Weeks",7*Tasks!E139,0)))</f>
        <v/>
      </c>
      <c r="W139" s="22">
        <f>IF(S139=0,"",(YEAR(T139)-YEAR(PlanStart))*12+MONTH(T139)-MONTH(PlanStart))</f>
        <v/>
      </c>
      <c r="X139" s="22">
        <f>IF(Tasks!D139="Seasonal",1,0)</f>
        <v/>
      </c>
    </row>
    <row r="140">
      <c r="A140" s="11">
        <f>IF(Tasks!$A140="","",Tasks!$A140)</f>
        <v/>
      </c>
      <c r="B140" s="11">
        <f>IF(Tasks!$A140="","",Tasks!B140&amp;"")</f>
        <v/>
      </c>
      <c r="C140" s="31">
        <f>IF(Tasks!$A140="","",IF(S140=0,Tasks!U140,Tasks!S140))</f>
        <v/>
      </c>
      <c r="D140" s="26">
        <f>IF(Tasks!$A140="",0,N(Tasks!R140))</f>
        <v/>
      </c>
      <c r="E140" s="32">
        <f>IF($S140=0,0,IF($X140=1,IF(OR(AND(OR(MONTH(E$5)=Tasks!$X140,MONTH(E$5)=Tasks!$Y140),E$5&gt;=DATE(YEAR($T140),MONTH($T140),1)),AND(0=0,T140&lt;PlanStart)),1,0),IF($U140&gt;0,IF(AND(0&gt;=$W140,MOD(0-$W140,$U140)=0),1,0),IF(EOMONTH(E$5,0)&lt;$T140,0,MAX(0,INT((EOMONTH(E$5,0)-$T140)/$V140)-IF(E$5&gt;$T140,-INT(-(E$5-$T140)/$V140),0)+1)))))</f>
        <v/>
      </c>
      <c r="F140" s="32">
        <f>IF($S140=0,0,IF($X140=1,IF(OR(AND(OR(MONTH(F$5)=Tasks!$X140,MONTH(F$5)=Tasks!$Y140),F$5&gt;=DATE(YEAR($T140),MONTH($T140),1))),1,0),IF($U140&gt;0,IF(AND(1&gt;=$W140,MOD(1-$W140,$U140)=0),1,0),IF(EOMONTH(F$5,0)&lt;$T140,0,MAX(0,INT((EOMONTH(F$5,0)-$T140)/$V140)-IF(F$5&gt;$T140,-INT(-(F$5-$T140)/$V140),0)+1)))))</f>
        <v/>
      </c>
      <c r="G140" s="32">
        <f>IF($S140=0,0,IF($X140=1,IF(OR(AND(OR(MONTH(G$5)=Tasks!$X140,MONTH(G$5)=Tasks!$Y140),G$5&gt;=DATE(YEAR($T140),MONTH($T140),1))),1,0),IF($U140&gt;0,IF(AND(2&gt;=$W140,MOD(2-$W140,$U140)=0),1,0),IF(EOMONTH(G$5,0)&lt;$T140,0,MAX(0,INT((EOMONTH(G$5,0)-$T140)/$V140)-IF(G$5&gt;$T140,-INT(-(G$5-$T140)/$V140),0)+1)))))</f>
        <v/>
      </c>
      <c r="H140" s="32">
        <f>IF($S140=0,0,IF($X140=1,IF(OR(AND(OR(MONTH(H$5)=Tasks!$X140,MONTH(H$5)=Tasks!$Y140),H$5&gt;=DATE(YEAR($T140),MONTH($T140),1))),1,0),IF($U140&gt;0,IF(AND(3&gt;=$W140,MOD(3-$W140,$U140)=0),1,0),IF(EOMONTH(H$5,0)&lt;$T140,0,MAX(0,INT((EOMONTH(H$5,0)-$T140)/$V140)-IF(H$5&gt;$T140,-INT(-(H$5-$T140)/$V140),0)+1)))))</f>
        <v/>
      </c>
      <c r="I140" s="32">
        <f>IF($S140=0,0,IF($X140=1,IF(OR(AND(OR(MONTH(I$5)=Tasks!$X140,MONTH(I$5)=Tasks!$Y140),I$5&gt;=DATE(YEAR($T140),MONTH($T140),1))),1,0),IF($U140&gt;0,IF(AND(4&gt;=$W140,MOD(4-$W140,$U140)=0),1,0),IF(EOMONTH(I$5,0)&lt;$T140,0,MAX(0,INT((EOMONTH(I$5,0)-$T140)/$V140)-IF(I$5&gt;$T140,-INT(-(I$5-$T140)/$V140),0)+1)))))</f>
        <v/>
      </c>
      <c r="J140" s="32">
        <f>IF($S140=0,0,IF($X140=1,IF(OR(AND(OR(MONTH(J$5)=Tasks!$X140,MONTH(J$5)=Tasks!$Y140),J$5&gt;=DATE(YEAR($T140),MONTH($T140),1))),1,0),IF($U140&gt;0,IF(AND(5&gt;=$W140,MOD(5-$W140,$U140)=0),1,0),IF(EOMONTH(J$5,0)&lt;$T140,0,MAX(0,INT((EOMONTH(J$5,0)-$T140)/$V140)-IF(J$5&gt;$T140,-INT(-(J$5-$T140)/$V140),0)+1)))))</f>
        <v/>
      </c>
      <c r="K140" s="32">
        <f>IF($S140=0,0,IF($X140=1,IF(OR(AND(OR(MONTH(K$5)=Tasks!$X140,MONTH(K$5)=Tasks!$Y140),K$5&gt;=DATE(YEAR($T140),MONTH($T140),1))),1,0),IF($U140&gt;0,IF(AND(6&gt;=$W140,MOD(6-$W140,$U140)=0),1,0),IF(EOMONTH(K$5,0)&lt;$T140,0,MAX(0,INT((EOMONTH(K$5,0)-$T140)/$V140)-IF(K$5&gt;$T140,-INT(-(K$5-$T140)/$V140),0)+1)))))</f>
        <v/>
      </c>
      <c r="L140" s="32">
        <f>IF($S140=0,0,IF($X140=1,IF(OR(AND(OR(MONTH(L$5)=Tasks!$X140,MONTH(L$5)=Tasks!$Y140),L$5&gt;=DATE(YEAR($T140),MONTH($T140),1))),1,0),IF($U140&gt;0,IF(AND(7&gt;=$W140,MOD(7-$W140,$U140)=0),1,0),IF(EOMONTH(L$5,0)&lt;$T140,0,MAX(0,INT((EOMONTH(L$5,0)-$T140)/$V140)-IF(L$5&gt;$T140,-INT(-(L$5-$T140)/$V140),0)+1)))))</f>
        <v/>
      </c>
      <c r="M140" s="32">
        <f>IF($S140=0,0,IF($X140=1,IF(OR(AND(OR(MONTH(M$5)=Tasks!$X140,MONTH(M$5)=Tasks!$Y140),M$5&gt;=DATE(YEAR($T140),MONTH($T140),1))),1,0),IF($U140&gt;0,IF(AND(8&gt;=$W140,MOD(8-$W140,$U140)=0),1,0),IF(EOMONTH(M$5,0)&lt;$T140,0,MAX(0,INT((EOMONTH(M$5,0)-$T140)/$V140)-IF(M$5&gt;$T140,-INT(-(M$5-$T140)/$V140),0)+1)))))</f>
        <v/>
      </c>
      <c r="N140" s="32">
        <f>IF($S140=0,0,IF($X140=1,IF(OR(AND(OR(MONTH(N$5)=Tasks!$X140,MONTH(N$5)=Tasks!$Y140),N$5&gt;=DATE(YEAR($T140),MONTH($T140),1))),1,0),IF($U140&gt;0,IF(AND(9&gt;=$W140,MOD(9-$W140,$U140)=0),1,0),IF(EOMONTH(N$5,0)&lt;$T140,0,MAX(0,INT((EOMONTH(N$5,0)-$T140)/$V140)-IF(N$5&gt;$T140,-INT(-(N$5-$T140)/$V140),0)+1)))))</f>
        <v/>
      </c>
      <c r="O140" s="32">
        <f>IF($S140=0,0,IF($X140=1,IF(OR(AND(OR(MONTH(O$5)=Tasks!$X140,MONTH(O$5)=Tasks!$Y140),O$5&gt;=DATE(YEAR($T140),MONTH($T140),1))),1,0),IF($U140&gt;0,IF(AND(10&gt;=$W140,MOD(10-$W140,$U140)=0),1,0),IF(EOMONTH(O$5,0)&lt;$T140,0,MAX(0,INT((EOMONTH(O$5,0)-$T140)/$V140)-IF(O$5&gt;$T140,-INT(-(O$5-$T140)/$V140),0)+1)))))</f>
        <v/>
      </c>
      <c r="P140" s="32">
        <f>IF($S140=0,0,IF($X140=1,IF(OR(AND(OR(MONTH(P$5)=Tasks!$X140,MONTH(P$5)=Tasks!$Y140),P$5&gt;=DATE(YEAR($T140),MONTH($T140),1))),1,0),IF($U140&gt;0,IF(AND(11&gt;=$W140,MOD(11-$W140,$U140)=0),1,0),IF(EOMONTH(P$5,0)&lt;$T140,0,MAX(0,INT((EOMONTH(P$5,0)-$T140)/$V140)-IF(P$5&gt;$T140,-INT(-(P$5-$T140)/$V140),0)+1)))))</f>
        <v/>
      </c>
      <c r="Q140" s="32">
        <f>SUM(E140:P140)</f>
        <v/>
      </c>
      <c r="R140" s="26">
        <f>Q140*D140</f>
        <v/>
      </c>
      <c r="S140" s="22">
        <f>IF(AND(Tasks!$A140&lt;&gt;"",Tasks!Z140=1,Tasks!L140&lt;&gt;"No"),1,0)</f>
        <v/>
      </c>
      <c r="T140" s="7">
        <f>IF(S140=0,"",IF(X140=1,Tasks!S140,MAX(Tasks!S140,AsOf)))</f>
        <v/>
      </c>
      <c r="U140" s="22">
        <f>IF(OR(S140=0,X140=1),0,IF(Tasks!F140="Months",Tasks!E140,IF(Tasks!F140="Years",12*Tasks!E140,0)))</f>
        <v/>
      </c>
      <c r="V140" s="22">
        <f>IF(OR(S140=0,X140=1),0,IF(Tasks!F140="Days",Tasks!E140,IF(Tasks!F140="Weeks",7*Tasks!E140,0)))</f>
        <v/>
      </c>
      <c r="W140" s="22">
        <f>IF(S140=0,"",(YEAR(T140)-YEAR(PlanStart))*12+MONTH(T140)-MONTH(PlanStart))</f>
        <v/>
      </c>
      <c r="X140" s="22">
        <f>IF(Tasks!D140="Seasonal",1,0)</f>
        <v/>
      </c>
    </row>
    <row r="141">
      <c r="A141" s="11">
        <f>IF(Tasks!$A141="","",Tasks!$A141)</f>
        <v/>
      </c>
      <c r="B141" s="11">
        <f>IF(Tasks!$A141="","",Tasks!B141&amp;"")</f>
        <v/>
      </c>
      <c r="C141" s="31">
        <f>IF(Tasks!$A141="","",IF(S141=0,Tasks!U141,Tasks!S141))</f>
        <v/>
      </c>
      <c r="D141" s="26">
        <f>IF(Tasks!$A141="",0,N(Tasks!R141))</f>
        <v/>
      </c>
      <c r="E141" s="32">
        <f>IF($S141=0,0,IF($X141=1,IF(OR(AND(OR(MONTH(E$5)=Tasks!$X141,MONTH(E$5)=Tasks!$Y141),E$5&gt;=DATE(YEAR($T141),MONTH($T141),1)),AND(0=0,T141&lt;PlanStart)),1,0),IF($U141&gt;0,IF(AND(0&gt;=$W141,MOD(0-$W141,$U141)=0),1,0),IF(EOMONTH(E$5,0)&lt;$T141,0,MAX(0,INT((EOMONTH(E$5,0)-$T141)/$V141)-IF(E$5&gt;$T141,-INT(-(E$5-$T141)/$V141),0)+1)))))</f>
        <v/>
      </c>
      <c r="F141" s="32">
        <f>IF($S141=0,0,IF($X141=1,IF(OR(AND(OR(MONTH(F$5)=Tasks!$X141,MONTH(F$5)=Tasks!$Y141),F$5&gt;=DATE(YEAR($T141),MONTH($T141),1))),1,0),IF($U141&gt;0,IF(AND(1&gt;=$W141,MOD(1-$W141,$U141)=0),1,0),IF(EOMONTH(F$5,0)&lt;$T141,0,MAX(0,INT((EOMONTH(F$5,0)-$T141)/$V141)-IF(F$5&gt;$T141,-INT(-(F$5-$T141)/$V141),0)+1)))))</f>
        <v/>
      </c>
      <c r="G141" s="32">
        <f>IF($S141=0,0,IF($X141=1,IF(OR(AND(OR(MONTH(G$5)=Tasks!$X141,MONTH(G$5)=Tasks!$Y141),G$5&gt;=DATE(YEAR($T141),MONTH($T141),1))),1,0),IF($U141&gt;0,IF(AND(2&gt;=$W141,MOD(2-$W141,$U141)=0),1,0),IF(EOMONTH(G$5,0)&lt;$T141,0,MAX(0,INT((EOMONTH(G$5,0)-$T141)/$V141)-IF(G$5&gt;$T141,-INT(-(G$5-$T141)/$V141),0)+1)))))</f>
        <v/>
      </c>
      <c r="H141" s="32">
        <f>IF($S141=0,0,IF($X141=1,IF(OR(AND(OR(MONTH(H$5)=Tasks!$X141,MONTH(H$5)=Tasks!$Y141),H$5&gt;=DATE(YEAR($T141),MONTH($T141),1))),1,0),IF($U141&gt;0,IF(AND(3&gt;=$W141,MOD(3-$W141,$U141)=0),1,0),IF(EOMONTH(H$5,0)&lt;$T141,0,MAX(0,INT((EOMONTH(H$5,0)-$T141)/$V141)-IF(H$5&gt;$T141,-INT(-(H$5-$T141)/$V141),0)+1)))))</f>
        <v/>
      </c>
      <c r="I141" s="32">
        <f>IF($S141=0,0,IF($X141=1,IF(OR(AND(OR(MONTH(I$5)=Tasks!$X141,MONTH(I$5)=Tasks!$Y141),I$5&gt;=DATE(YEAR($T141),MONTH($T141),1))),1,0),IF($U141&gt;0,IF(AND(4&gt;=$W141,MOD(4-$W141,$U141)=0),1,0),IF(EOMONTH(I$5,0)&lt;$T141,0,MAX(0,INT((EOMONTH(I$5,0)-$T141)/$V141)-IF(I$5&gt;$T141,-INT(-(I$5-$T141)/$V141),0)+1)))))</f>
        <v/>
      </c>
      <c r="J141" s="32">
        <f>IF($S141=0,0,IF($X141=1,IF(OR(AND(OR(MONTH(J$5)=Tasks!$X141,MONTH(J$5)=Tasks!$Y141),J$5&gt;=DATE(YEAR($T141),MONTH($T141),1))),1,0),IF($U141&gt;0,IF(AND(5&gt;=$W141,MOD(5-$W141,$U141)=0),1,0),IF(EOMONTH(J$5,0)&lt;$T141,0,MAX(0,INT((EOMONTH(J$5,0)-$T141)/$V141)-IF(J$5&gt;$T141,-INT(-(J$5-$T141)/$V141),0)+1)))))</f>
        <v/>
      </c>
      <c r="K141" s="32">
        <f>IF($S141=0,0,IF($X141=1,IF(OR(AND(OR(MONTH(K$5)=Tasks!$X141,MONTH(K$5)=Tasks!$Y141),K$5&gt;=DATE(YEAR($T141),MONTH($T141),1))),1,0),IF($U141&gt;0,IF(AND(6&gt;=$W141,MOD(6-$W141,$U141)=0),1,0),IF(EOMONTH(K$5,0)&lt;$T141,0,MAX(0,INT((EOMONTH(K$5,0)-$T141)/$V141)-IF(K$5&gt;$T141,-INT(-(K$5-$T141)/$V141),0)+1)))))</f>
        <v/>
      </c>
      <c r="L141" s="32">
        <f>IF($S141=0,0,IF($X141=1,IF(OR(AND(OR(MONTH(L$5)=Tasks!$X141,MONTH(L$5)=Tasks!$Y141),L$5&gt;=DATE(YEAR($T141),MONTH($T141),1))),1,0),IF($U141&gt;0,IF(AND(7&gt;=$W141,MOD(7-$W141,$U141)=0),1,0),IF(EOMONTH(L$5,0)&lt;$T141,0,MAX(0,INT((EOMONTH(L$5,0)-$T141)/$V141)-IF(L$5&gt;$T141,-INT(-(L$5-$T141)/$V141),0)+1)))))</f>
        <v/>
      </c>
      <c r="M141" s="32">
        <f>IF($S141=0,0,IF($X141=1,IF(OR(AND(OR(MONTH(M$5)=Tasks!$X141,MONTH(M$5)=Tasks!$Y141),M$5&gt;=DATE(YEAR($T141),MONTH($T141),1))),1,0),IF($U141&gt;0,IF(AND(8&gt;=$W141,MOD(8-$W141,$U141)=0),1,0),IF(EOMONTH(M$5,0)&lt;$T141,0,MAX(0,INT((EOMONTH(M$5,0)-$T141)/$V141)-IF(M$5&gt;$T141,-INT(-(M$5-$T141)/$V141),0)+1)))))</f>
        <v/>
      </c>
      <c r="N141" s="32">
        <f>IF($S141=0,0,IF($X141=1,IF(OR(AND(OR(MONTH(N$5)=Tasks!$X141,MONTH(N$5)=Tasks!$Y141),N$5&gt;=DATE(YEAR($T141),MONTH($T141),1))),1,0),IF($U141&gt;0,IF(AND(9&gt;=$W141,MOD(9-$W141,$U141)=0),1,0),IF(EOMONTH(N$5,0)&lt;$T141,0,MAX(0,INT((EOMONTH(N$5,0)-$T141)/$V141)-IF(N$5&gt;$T141,-INT(-(N$5-$T141)/$V141),0)+1)))))</f>
        <v/>
      </c>
      <c r="O141" s="32">
        <f>IF($S141=0,0,IF($X141=1,IF(OR(AND(OR(MONTH(O$5)=Tasks!$X141,MONTH(O$5)=Tasks!$Y141),O$5&gt;=DATE(YEAR($T141),MONTH($T141),1))),1,0),IF($U141&gt;0,IF(AND(10&gt;=$W141,MOD(10-$W141,$U141)=0),1,0),IF(EOMONTH(O$5,0)&lt;$T141,0,MAX(0,INT((EOMONTH(O$5,0)-$T141)/$V141)-IF(O$5&gt;$T141,-INT(-(O$5-$T141)/$V141),0)+1)))))</f>
        <v/>
      </c>
      <c r="P141" s="32">
        <f>IF($S141=0,0,IF($X141=1,IF(OR(AND(OR(MONTH(P$5)=Tasks!$X141,MONTH(P$5)=Tasks!$Y141),P$5&gt;=DATE(YEAR($T141),MONTH($T141),1))),1,0),IF($U141&gt;0,IF(AND(11&gt;=$W141,MOD(11-$W141,$U141)=0),1,0),IF(EOMONTH(P$5,0)&lt;$T141,0,MAX(0,INT((EOMONTH(P$5,0)-$T141)/$V141)-IF(P$5&gt;$T141,-INT(-(P$5-$T141)/$V141),0)+1)))))</f>
        <v/>
      </c>
      <c r="Q141" s="32">
        <f>SUM(E141:P141)</f>
        <v/>
      </c>
      <c r="R141" s="26">
        <f>Q141*D141</f>
        <v/>
      </c>
      <c r="S141" s="22">
        <f>IF(AND(Tasks!$A141&lt;&gt;"",Tasks!Z141=1,Tasks!L141&lt;&gt;"No"),1,0)</f>
        <v/>
      </c>
      <c r="T141" s="7">
        <f>IF(S141=0,"",IF(X141=1,Tasks!S141,MAX(Tasks!S141,AsOf)))</f>
        <v/>
      </c>
      <c r="U141" s="22">
        <f>IF(OR(S141=0,X141=1),0,IF(Tasks!F141="Months",Tasks!E141,IF(Tasks!F141="Years",12*Tasks!E141,0)))</f>
        <v/>
      </c>
      <c r="V141" s="22">
        <f>IF(OR(S141=0,X141=1),0,IF(Tasks!F141="Days",Tasks!E141,IF(Tasks!F141="Weeks",7*Tasks!E141,0)))</f>
        <v/>
      </c>
      <c r="W141" s="22">
        <f>IF(S141=0,"",(YEAR(T141)-YEAR(PlanStart))*12+MONTH(T141)-MONTH(PlanStart))</f>
        <v/>
      </c>
      <c r="X141" s="22">
        <f>IF(Tasks!D141="Seasonal",1,0)</f>
        <v/>
      </c>
    </row>
    <row r="142">
      <c r="A142" s="11">
        <f>IF(Tasks!$A142="","",Tasks!$A142)</f>
        <v/>
      </c>
      <c r="B142" s="11">
        <f>IF(Tasks!$A142="","",Tasks!B142&amp;"")</f>
        <v/>
      </c>
      <c r="C142" s="31">
        <f>IF(Tasks!$A142="","",IF(S142=0,Tasks!U142,Tasks!S142))</f>
        <v/>
      </c>
      <c r="D142" s="26">
        <f>IF(Tasks!$A142="",0,N(Tasks!R142))</f>
        <v/>
      </c>
      <c r="E142" s="32">
        <f>IF($S142=0,0,IF($X142=1,IF(OR(AND(OR(MONTH(E$5)=Tasks!$X142,MONTH(E$5)=Tasks!$Y142),E$5&gt;=DATE(YEAR($T142),MONTH($T142),1)),AND(0=0,T142&lt;PlanStart)),1,0),IF($U142&gt;0,IF(AND(0&gt;=$W142,MOD(0-$W142,$U142)=0),1,0),IF(EOMONTH(E$5,0)&lt;$T142,0,MAX(0,INT((EOMONTH(E$5,0)-$T142)/$V142)-IF(E$5&gt;$T142,-INT(-(E$5-$T142)/$V142),0)+1)))))</f>
        <v/>
      </c>
      <c r="F142" s="32">
        <f>IF($S142=0,0,IF($X142=1,IF(OR(AND(OR(MONTH(F$5)=Tasks!$X142,MONTH(F$5)=Tasks!$Y142),F$5&gt;=DATE(YEAR($T142),MONTH($T142),1))),1,0),IF($U142&gt;0,IF(AND(1&gt;=$W142,MOD(1-$W142,$U142)=0),1,0),IF(EOMONTH(F$5,0)&lt;$T142,0,MAX(0,INT((EOMONTH(F$5,0)-$T142)/$V142)-IF(F$5&gt;$T142,-INT(-(F$5-$T142)/$V142),0)+1)))))</f>
        <v/>
      </c>
      <c r="G142" s="32">
        <f>IF($S142=0,0,IF($X142=1,IF(OR(AND(OR(MONTH(G$5)=Tasks!$X142,MONTH(G$5)=Tasks!$Y142),G$5&gt;=DATE(YEAR($T142),MONTH($T142),1))),1,0),IF($U142&gt;0,IF(AND(2&gt;=$W142,MOD(2-$W142,$U142)=0),1,0),IF(EOMONTH(G$5,0)&lt;$T142,0,MAX(0,INT((EOMONTH(G$5,0)-$T142)/$V142)-IF(G$5&gt;$T142,-INT(-(G$5-$T142)/$V142),0)+1)))))</f>
        <v/>
      </c>
      <c r="H142" s="32">
        <f>IF($S142=0,0,IF($X142=1,IF(OR(AND(OR(MONTH(H$5)=Tasks!$X142,MONTH(H$5)=Tasks!$Y142),H$5&gt;=DATE(YEAR($T142),MONTH($T142),1))),1,0),IF($U142&gt;0,IF(AND(3&gt;=$W142,MOD(3-$W142,$U142)=0),1,0),IF(EOMONTH(H$5,0)&lt;$T142,0,MAX(0,INT((EOMONTH(H$5,0)-$T142)/$V142)-IF(H$5&gt;$T142,-INT(-(H$5-$T142)/$V142),0)+1)))))</f>
        <v/>
      </c>
      <c r="I142" s="32">
        <f>IF($S142=0,0,IF($X142=1,IF(OR(AND(OR(MONTH(I$5)=Tasks!$X142,MONTH(I$5)=Tasks!$Y142),I$5&gt;=DATE(YEAR($T142),MONTH($T142),1))),1,0),IF($U142&gt;0,IF(AND(4&gt;=$W142,MOD(4-$W142,$U142)=0),1,0),IF(EOMONTH(I$5,0)&lt;$T142,0,MAX(0,INT((EOMONTH(I$5,0)-$T142)/$V142)-IF(I$5&gt;$T142,-INT(-(I$5-$T142)/$V142),0)+1)))))</f>
        <v/>
      </c>
      <c r="J142" s="32">
        <f>IF($S142=0,0,IF($X142=1,IF(OR(AND(OR(MONTH(J$5)=Tasks!$X142,MONTH(J$5)=Tasks!$Y142),J$5&gt;=DATE(YEAR($T142),MONTH($T142),1))),1,0),IF($U142&gt;0,IF(AND(5&gt;=$W142,MOD(5-$W142,$U142)=0),1,0),IF(EOMONTH(J$5,0)&lt;$T142,0,MAX(0,INT((EOMONTH(J$5,0)-$T142)/$V142)-IF(J$5&gt;$T142,-INT(-(J$5-$T142)/$V142),0)+1)))))</f>
        <v/>
      </c>
      <c r="K142" s="32">
        <f>IF($S142=0,0,IF($X142=1,IF(OR(AND(OR(MONTH(K$5)=Tasks!$X142,MONTH(K$5)=Tasks!$Y142),K$5&gt;=DATE(YEAR($T142),MONTH($T142),1))),1,0),IF($U142&gt;0,IF(AND(6&gt;=$W142,MOD(6-$W142,$U142)=0),1,0),IF(EOMONTH(K$5,0)&lt;$T142,0,MAX(0,INT((EOMONTH(K$5,0)-$T142)/$V142)-IF(K$5&gt;$T142,-INT(-(K$5-$T142)/$V142),0)+1)))))</f>
        <v/>
      </c>
      <c r="L142" s="32">
        <f>IF($S142=0,0,IF($X142=1,IF(OR(AND(OR(MONTH(L$5)=Tasks!$X142,MONTH(L$5)=Tasks!$Y142),L$5&gt;=DATE(YEAR($T142),MONTH($T142),1))),1,0),IF($U142&gt;0,IF(AND(7&gt;=$W142,MOD(7-$W142,$U142)=0),1,0),IF(EOMONTH(L$5,0)&lt;$T142,0,MAX(0,INT((EOMONTH(L$5,0)-$T142)/$V142)-IF(L$5&gt;$T142,-INT(-(L$5-$T142)/$V142),0)+1)))))</f>
        <v/>
      </c>
      <c r="M142" s="32">
        <f>IF($S142=0,0,IF($X142=1,IF(OR(AND(OR(MONTH(M$5)=Tasks!$X142,MONTH(M$5)=Tasks!$Y142),M$5&gt;=DATE(YEAR($T142),MONTH($T142),1))),1,0),IF($U142&gt;0,IF(AND(8&gt;=$W142,MOD(8-$W142,$U142)=0),1,0),IF(EOMONTH(M$5,0)&lt;$T142,0,MAX(0,INT((EOMONTH(M$5,0)-$T142)/$V142)-IF(M$5&gt;$T142,-INT(-(M$5-$T142)/$V142),0)+1)))))</f>
        <v/>
      </c>
      <c r="N142" s="32">
        <f>IF($S142=0,0,IF($X142=1,IF(OR(AND(OR(MONTH(N$5)=Tasks!$X142,MONTH(N$5)=Tasks!$Y142),N$5&gt;=DATE(YEAR($T142),MONTH($T142),1))),1,0),IF($U142&gt;0,IF(AND(9&gt;=$W142,MOD(9-$W142,$U142)=0),1,0),IF(EOMONTH(N$5,0)&lt;$T142,0,MAX(0,INT((EOMONTH(N$5,0)-$T142)/$V142)-IF(N$5&gt;$T142,-INT(-(N$5-$T142)/$V142),0)+1)))))</f>
        <v/>
      </c>
      <c r="O142" s="32">
        <f>IF($S142=0,0,IF($X142=1,IF(OR(AND(OR(MONTH(O$5)=Tasks!$X142,MONTH(O$5)=Tasks!$Y142),O$5&gt;=DATE(YEAR($T142),MONTH($T142),1))),1,0),IF($U142&gt;0,IF(AND(10&gt;=$W142,MOD(10-$W142,$U142)=0),1,0),IF(EOMONTH(O$5,0)&lt;$T142,0,MAX(0,INT((EOMONTH(O$5,0)-$T142)/$V142)-IF(O$5&gt;$T142,-INT(-(O$5-$T142)/$V142),0)+1)))))</f>
        <v/>
      </c>
      <c r="P142" s="32">
        <f>IF($S142=0,0,IF($X142=1,IF(OR(AND(OR(MONTH(P$5)=Tasks!$X142,MONTH(P$5)=Tasks!$Y142),P$5&gt;=DATE(YEAR($T142),MONTH($T142),1))),1,0),IF($U142&gt;0,IF(AND(11&gt;=$W142,MOD(11-$W142,$U142)=0),1,0),IF(EOMONTH(P$5,0)&lt;$T142,0,MAX(0,INT((EOMONTH(P$5,0)-$T142)/$V142)-IF(P$5&gt;$T142,-INT(-(P$5-$T142)/$V142),0)+1)))))</f>
        <v/>
      </c>
      <c r="Q142" s="32">
        <f>SUM(E142:P142)</f>
        <v/>
      </c>
      <c r="R142" s="26">
        <f>Q142*D142</f>
        <v/>
      </c>
      <c r="S142" s="22">
        <f>IF(AND(Tasks!$A142&lt;&gt;"",Tasks!Z142=1,Tasks!L142&lt;&gt;"No"),1,0)</f>
        <v/>
      </c>
      <c r="T142" s="7">
        <f>IF(S142=0,"",IF(X142=1,Tasks!S142,MAX(Tasks!S142,AsOf)))</f>
        <v/>
      </c>
      <c r="U142" s="22">
        <f>IF(OR(S142=0,X142=1),0,IF(Tasks!F142="Months",Tasks!E142,IF(Tasks!F142="Years",12*Tasks!E142,0)))</f>
        <v/>
      </c>
      <c r="V142" s="22">
        <f>IF(OR(S142=0,X142=1),0,IF(Tasks!F142="Days",Tasks!E142,IF(Tasks!F142="Weeks",7*Tasks!E142,0)))</f>
        <v/>
      </c>
      <c r="W142" s="22">
        <f>IF(S142=0,"",(YEAR(T142)-YEAR(PlanStart))*12+MONTH(T142)-MONTH(PlanStart))</f>
        <v/>
      </c>
      <c r="X142" s="22">
        <f>IF(Tasks!D142="Seasonal",1,0)</f>
        <v/>
      </c>
    </row>
    <row r="143">
      <c r="A143" s="11">
        <f>IF(Tasks!$A143="","",Tasks!$A143)</f>
        <v/>
      </c>
      <c r="B143" s="11">
        <f>IF(Tasks!$A143="","",Tasks!B143&amp;"")</f>
        <v/>
      </c>
      <c r="C143" s="31">
        <f>IF(Tasks!$A143="","",IF(S143=0,Tasks!U143,Tasks!S143))</f>
        <v/>
      </c>
      <c r="D143" s="26">
        <f>IF(Tasks!$A143="",0,N(Tasks!R143))</f>
        <v/>
      </c>
      <c r="E143" s="32">
        <f>IF($S143=0,0,IF($X143=1,IF(OR(AND(OR(MONTH(E$5)=Tasks!$X143,MONTH(E$5)=Tasks!$Y143),E$5&gt;=DATE(YEAR($T143),MONTH($T143),1)),AND(0=0,T143&lt;PlanStart)),1,0),IF($U143&gt;0,IF(AND(0&gt;=$W143,MOD(0-$W143,$U143)=0),1,0),IF(EOMONTH(E$5,0)&lt;$T143,0,MAX(0,INT((EOMONTH(E$5,0)-$T143)/$V143)-IF(E$5&gt;$T143,-INT(-(E$5-$T143)/$V143),0)+1)))))</f>
        <v/>
      </c>
      <c r="F143" s="32">
        <f>IF($S143=0,0,IF($X143=1,IF(OR(AND(OR(MONTH(F$5)=Tasks!$X143,MONTH(F$5)=Tasks!$Y143),F$5&gt;=DATE(YEAR($T143),MONTH($T143),1))),1,0),IF($U143&gt;0,IF(AND(1&gt;=$W143,MOD(1-$W143,$U143)=0),1,0),IF(EOMONTH(F$5,0)&lt;$T143,0,MAX(0,INT((EOMONTH(F$5,0)-$T143)/$V143)-IF(F$5&gt;$T143,-INT(-(F$5-$T143)/$V143),0)+1)))))</f>
        <v/>
      </c>
      <c r="G143" s="32">
        <f>IF($S143=0,0,IF($X143=1,IF(OR(AND(OR(MONTH(G$5)=Tasks!$X143,MONTH(G$5)=Tasks!$Y143),G$5&gt;=DATE(YEAR($T143),MONTH($T143),1))),1,0),IF($U143&gt;0,IF(AND(2&gt;=$W143,MOD(2-$W143,$U143)=0),1,0),IF(EOMONTH(G$5,0)&lt;$T143,0,MAX(0,INT((EOMONTH(G$5,0)-$T143)/$V143)-IF(G$5&gt;$T143,-INT(-(G$5-$T143)/$V143),0)+1)))))</f>
        <v/>
      </c>
      <c r="H143" s="32">
        <f>IF($S143=0,0,IF($X143=1,IF(OR(AND(OR(MONTH(H$5)=Tasks!$X143,MONTH(H$5)=Tasks!$Y143),H$5&gt;=DATE(YEAR($T143),MONTH($T143),1))),1,0),IF($U143&gt;0,IF(AND(3&gt;=$W143,MOD(3-$W143,$U143)=0),1,0),IF(EOMONTH(H$5,0)&lt;$T143,0,MAX(0,INT((EOMONTH(H$5,0)-$T143)/$V143)-IF(H$5&gt;$T143,-INT(-(H$5-$T143)/$V143),0)+1)))))</f>
        <v/>
      </c>
      <c r="I143" s="32">
        <f>IF($S143=0,0,IF($X143=1,IF(OR(AND(OR(MONTH(I$5)=Tasks!$X143,MONTH(I$5)=Tasks!$Y143),I$5&gt;=DATE(YEAR($T143),MONTH($T143),1))),1,0),IF($U143&gt;0,IF(AND(4&gt;=$W143,MOD(4-$W143,$U143)=0),1,0),IF(EOMONTH(I$5,0)&lt;$T143,0,MAX(0,INT((EOMONTH(I$5,0)-$T143)/$V143)-IF(I$5&gt;$T143,-INT(-(I$5-$T143)/$V143),0)+1)))))</f>
        <v/>
      </c>
      <c r="J143" s="32">
        <f>IF($S143=0,0,IF($X143=1,IF(OR(AND(OR(MONTH(J$5)=Tasks!$X143,MONTH(J$5)=Tasks!$Y143),J$5&gt;=DATE(YEAR($T143),MONTH($T143),1))),1,0),IF($U143&gt;0,IF(AND(5&gt;=$W143,MOD(5-$W143,$U143)=0),1,0),IF(EOMONTH(J$5,0)&lt;$T143,0,MAX(0,INT((EOMONTH(J$5,0)-$T143)/$V143)-IF(J$5&gt;$T143,-INT(-(J$5-$T143)/$V143),0)+1)))))</f>
        <v/>
      </c>
      <c r="K143" s="32">
        <f>IF($S143=0,0,IF($X143=1,IF(OR(AND(OR(MONTH(K$5)=Tasks!$X143,MONTH(K$5)=Tasks!$Y143),K$5&gt;=DATE(YEAR($T143),MONTH($T143),1))),1,0),IF($U143&gt;0,IF(AND(6&gt;=$W143,MOD(6-$W143,$U143)=0),1,0),IF(EOMONTH(K$5,0)&lt;$T143,0,MAX(0,INT((EOMONTH(K$5,0)-$T143)/$V143)-IF(K$5&gt;$T143,-INT(-(K$5-$T143)/$V143),0)+1)))))</f>
        <v/>
      </c>
      <c r="L143" s="32">
        <f>IF($S143=0,0,IF($X143=1,IF(OR(AND(OR(MONTH(L$5)=Tasks!$X143,MONTH(L$5)=Tasks!$Y143),L$5&gt;=DATE(YEAR($T143),MONTH($T143),1))),1,0),IF($U143&gt;0,IF(AND(7&gt;=$W143,MOD(7-$W143,$U143)=0),1,0),IF(EOMONTH(L$5,0)&lt;$T143,0,MAX(0,INT((EOMONTH(L$5,0)-$T143)/$V143)-IF(L$5&gt;$T143,-INT(-(L$5-$T143)/$V143),0)+1)))))</f>
        <v/>
      </c>
      <c r="M143" s="32">
        <f>IF($S143=0,0,IF($X143=1,IF(OR(AND(OR(MONTH(M$5)=Tasks!$X143,MONTH(M$5)=Tasks!$Y143),M$5&gt;=DATE(YEAR($T143),MONTH($T143),1))),1,0),IF($U143&gt;0,IF(AND(8&gt;=$W143,MOD(8-$W143,$U143)=0),1,0),IF(EOMONTH(M$5,0)&lt;$T143,0,MAX(0,INT((EOMONTH(M$5,0)-$T143)/$V143)-IF(M$5&gt;$T143,-INT(-(M$5-$T143)/$V143),0)+1)))))</f>
        <v/>
      </c>
      <c r="N143" s="32">
        <f>IF($S143=0,0,IF($X143=1,IF(OR(AND(OR(MONTH(N$5)=Tasks!$X143,MONTH(N$5)=Tasks!$Y143),N$5&gt;=DATE(YEAR($T143),MONTH($T143),1))),1,0),IF($U143&gt;0,IF(AND(9&gt;=$W143,MOD(9-$W143,$U143)=0),1,0),IF(EOMONTH(N$5,0)&lt;$T143,0,MAX(0,INT((EOMONTH(N$5,0)-$T143)/$V143)-IF(N$5&gt;$T143,-INT(-(N$5-$T143)/$V143),0)+1)))))</f>
        <v/>
      </c>
      <c r="O143" s="32">
        <f>IF($S143=0,0,IF($X143=1,IF(OR(AND(OR(MONTH(O$5)=Tasks!$X143,MONTH(O$5)=Tasks!$Y143),O$5&gt;=DATE(YEAR($T143),MONTH($T143),1))),1,0),IF($U143&gt;0,IF(AND(10&gt;=$W143,MOD(10-$W143,$U143)=0),1,0),IF(EOMONTH(O$5,0)&lt;$T143,0,MAX(0,INT((EOMONTH(O$5,0)-$T143)/$V143)-IF(O$5&gt;$T143,-INT(-(O$5-$T143)/$V143),0)+1)))))</f>
        <v/>
      </c>
      <c r="P143" s="32">
        <f>IF($S143=0,0,IF($X143=1,IF(OR(AND(OR(MONTH(P$5)=Tasks!$X143,MONTH(P$5)=Tasks!$Y143),P$5&gt;=DATE(YEAR($T143),MONTH($T143),1))),1,0),IF($U143&gt;0,IF(AND(11&gt;=$W143,MOD(11-$W143,$U143)=0),1,0),IF(EOMONTH(P$5,0)&lt;$T143,0,MAX(0,INT((EOMONTH(P$5,0)-$T143)/$V143)-IF(P$5&gt;$T143,-INT(-(P$5-$T143)/$V143),0)+1)))))</f>
        <v/>
      </c>
      <c r="Q143" s="32">
        <f>SUM(E143:P143)</f>
        <v/>
      </c>
      <c r="R143" s="26">
        <f>Q143*D143</f>
        <v/>
      </c>
      <c r="S143" s="22">
        <f>IF(AND(Tasks!$A143&lt;&gt;"",Tasks!Z143=1,Tasks!L143&lt;&gt;"No"),1,0)</f>
        <v/>
      </c>
      <c r="T143" s="7">
        <f>IF(S143=0,"",IF(X143=1,Tasks!S143,MAX(Tasks!S143,AsOf)))</f>
        <v/>
      </c>
      <c r="U143" s="22">
        <f>IF(OR(S143=0,X143=1),0,IF(Tasks!F143="Months",Tasks!E143,IF(Tasks!F143="Years",12*Tasks!E143,0)))</f>
        <v/>
      </c>
      <c r="V143" s="22">
        <f>IF(OR(S143=0,X143=1),0,IF(Tasks!F143="Days",Tasks!E143,IF(Tasks!F143="Weeks",7*Tasks!E143,0)))</f>
        <v/>
      </c>
      <c r="W143" s="22">
        <f>IF(S143=0,"",(YEAR(T143)-YEAR(PlanStart))*12+MONTH(T143)-MONTH(PlanStart))</f>
        <v/>
      </c>
      <c r="X143" s="22">
        <f>IF(Tasks!D143="Seasonal",1,0)</f>
        <v/>
      </c>
    </row>
    <row r="144">
      <c r="A144" s="11">
        <f>IF(Tasks!$A144="","",Tasks!$A144)</f>
        <v/>
      </c>
      <c r="B144" s="11">
        <f>IF(Tasks!$A144="","",Tasks!B144&amp;"")</f>
        <v/>
      </c>
      <c r="C144" s="31">
        <f>IF(Tasks!$A144="","",IF(S144=0,Tasks!U144,Tasks!S144))</f>
        <v/>
      </c>
      <c r="D144" s="26">
        <f>IF(Tasks!$A144="",0,N(Tasks!R144))</f>
        <v/>
      </c>
      <c r="E144" s="32">
        <f>IF($S144=0,0,IF($X144=1,IF(OR(AND(OR(MONTH(E$5)=Tasks!$X144,MONTH(E$5)=Tasks!$Y144),E$5&gt;=DATE(YEAR($T144),MONTH($T144),1)),AND(0=0,T144&lt;PlanStart)),1,0),IF($U144&gt;0,IF(AND(0&gt;=$W144,MOD(0-$W144,$U144)=0),1,0),IF(EOMONTH(E$5,0)&lt;$T144,0,MAX(0,INT((EOMONTH(E$5,0)-$T144)/$V144)-IF(E$5&gt;$T144,-INT(-(E$5-$T144)/$V144),0)+1)))))</f>
        <v/>
      </c>
      <c r="F144" s="32">
        <f>IF($S144=0,0,IF($X144=1,IF(OR(AND(OR(MONTH(F$5)=Tasks!$X144,MONTH(F$5)=Tasks!$Y144),F$5&gt;=DATE(YEAR($T144),MONTH($T144),1))),1,0),IF($U144&gt;0,IF(AND(1&gt;=$W144,MOD(1-$W144,$U144)=0),1,0),IF(EOMONTH(F$5,0)&lt;$T144,0,MAX(0,INT((EOMONTH(F$5,0)-$T144)/$V144)-IF(F$5&gt;$T144,-INT(-(F$5-$T144)/$V144),0)+1)))))</f>
        <v/>
      </c>
      <c r="G144" s="32">
        <f>IF($S144=0,0,IF($X144=1,IF(OR(AND(OR(MONTH(G$5)=Tasks!$X144,MONTH(G$5)=Tasks!$Y144),G$5&gt;=DATE(YEAR($T144),MONTH($T144),1))),1,0),IF($U144&gt;0,IF(AND(2&gt;=$W144,MOD(2-$W144,$U144)=0),1,0),IF(EOMONTH(G$5,0)&lt;$T144,0,MAX(0,INT((EOMONTH(G$5,0)-$T144)/$V144)-IF(G$5&gt;$T144,-INT(-(G$5-$T144)/$V144),0)+1)))))</f>
        <v/>
      </c>
      <c r="H144" s="32">
        <f>IF($S144=0,0,IF($X144=1,IF(OR(AND(OR(MONTH(H$5)=Tasks!$X144,MONTH(H$5)=Tasks!$Y144),H$5&gt;=DATE(YEAR($T144),MONTH($T144),1))),1,0),IF($U144&gt;0,IF(AND(3&gt;=$W144,MOD(3-$W144,$U144)=0),1,0),IF(EOMONTH(H$5,0)&lt;$T144,0,MAX(0,INT((EOMONTH(H$5,0)-$T144)/$V144)-IF(H$5&gt;$T144,-INT(-(H$5-$T144)/$V144),0)+1)))))</f>
        <v/>
      </c>
      <c r="I144" s="32">
        <f>IF($S144=0,0,IF($X144=1,IF(OR(AND(OR(MONTH(I$5)=Tasks!$X144,MONTH(I$5)=Tasks!$Y144),I$5&gt;=DATE(YEAR($T144),MONTH($T144),1))),1,0),IF($U144&gt;0,IF(AND(4&gt;=$W144,MOD(4-$W144,$U144)=0),1,0),IF(EOMONTH(I$5,0)&lt;$T144,0,MAX(0,INT((EOMONTH(I$5,0)-$T144)/$V144)-IF(I$5&gt;$T144,-INT(-(I$5-$T144)/$V144),0)+1)))))</f>
        <v/>
      </c>
      <c r="J144" s="32">
        <f>IF($S144=0,0,IF($X144=1,IF(OR(AND(OR(MONTH(J$5)=Tasks!$X144,MONTH(J$5)=Tasks!$Y144),J$5&gt;=DATE(YEAR($T144),MONTH($T144),1))),1,0),IF($U144&gt;0,IF(AND(5&gt;=$W144,MOD(5-$W144,$U144)=0),1,0),IF(EOMONTH(J$5,0)&lt;$T144,0,MAX(0,INT((EOMONTH(J$5,0)-$T144)/$V144)-IF(J$5&gt;$T144,-INT(-(J$5-$T144)/$V144),0)+1)))))</f>
        <v/>
      </c>
      <c r="K144" s="32">
        <f>IF($S144=0,0,IF($X144=1,IF(OR(AND(OR(MONTH(K$5)=Tasks!$X144,MONTH(K$5)=Tasks!$Y144),K$5&gt;=DATE(YEAR($T144),MONTH($T144),1))),1,0),IF($U144&gt;0,IF(AND(6&gt;=$W144,MOD(6-$W144,$U144)=0),1,0),IF(EOMONTH(K$5,0)&lt;$T144,0,MAX(0,INT((EOMONTH(K$5,0)-$T144)/$V144)-IF(K$5&gt;$T144,-INT(-(K$5-$T144)/$V144),0)+1)))))</f>
        <v/>
      </c>
      <c r="L144" s="32">
        <f>IF($S144=0,0,IF($X144=1,IF(OR(AND(OR(MONTH(L$5)=Tasks!$X144,MONTH(L$5)=Tasks!$Y144),L$5&gt;=DATE(YEAR($T144),MONTH($T144),1))),1,0),IF($U144&gt;0,IF(AND(7&gt;=$W144,MOD(7-$W144,$U144)=0),1,0),IF(EOMONTH(L$5,0)&lt;$T144,0,MAX(0,INT((EOMONTH(L$5,0)-$T144)/$V144)-IF(L$5&gt;$T144,-INT(-(L$5-$T144)/$V144),0)+1)))))</f>
        <v/>
      </c>
      <c r="M144" s="32">
        <f>IF($S144=0,0,IF($X144=1,IF(OR(AND(OR(MONTH(M$5)=Tasks!$X144,MONTH(M$5)=Tasks!$Y144),M$5&gt;=DATE(YEAR($T144),MONTH($T144),1))),1,0),IF($U144&gt;0,IF(AND(8&gt;=$W144,MOD(8-$W144,$U144)=0),1,0),IF(EOMONTH(M$5,0)&lt;$T144,0,MAX(0,INT((EOMONTH(M$5,0)-$T144)/$V144)-IF(M$5&gt;$T144,-INT(-(M$5-$T144)/$V144),0)+1)))))</f>
        <v/>
      </c>
      <c r="N144" s="32">
        <f>IF($S144=0,0,IF($X144=1,IF(OR(AND(OR(MONTH(N$5)=Tasks!$X144,MONTH(N$5)=Tasks!$Y144),N$5&gt;=DATE(YEAR($T144),MONTH($T144),1))),1,0),IF($U144&gt;0,IF(AND(9&gt;=$W144,MOD(9-$W144,$U144)=0),1,0),IF(EOMONTH(N$5,0)&lt;$T144,0,MAX(0,INT((EOMONTH(N$5,0)-$T144)/$V144)-IF(N$5&gt;$T144,-INT(-(N$5-$T144)/$V144),0)+1)))))</f>
        <v/>
      </c>
      <c r="O144" s="32">
        <f>IF($S144=0,0,IF($X144=1,IF(OR(AND(OR(MONTH(O$5)=Tasks!$X144,MONTH(O$5)=Tasks!$Y144),O$5&gt;=DATE(YEAR($T144),MONTH($T144),1))),1,0),IF($U144&gt;0,IF(AND(10&gt;=$W144,MOD(10-$W144,$U144)=0),1,0),IF(EOMONTH(O$5,0)&lt;$T144,0,MAX(0,INT((EOMONTH(O$5,0)-$T144)/$V144)-IF(O$5&gt;$T144,-INT(-(O$5-$T144)/$V144),0)+1)))))</f>
        <v/>
      </c>
      <c r="P144" s="32">
        <f>IF($S144=0,0,IF($X144=1,IF(OR(AND(OR(MONTH(P$5)=Tasks!$X144,MONTH(P$5)=Tasks!$Y144),P$5&gt;=DATE(YEAR($T144),MONTH($T144),1))),1,0),IF($U144&gt;0,IF(AND(11&gt;=$W144,MOD(11-$W144,$U144)=0),1,0),IF(EOMONTH(P$5,0)&lt;$T144,0,MAX(0,INT((EOMONTH(P$5,0)-$T144)/$V144)-IF(P$5&gt;$T144,-INT(-(P$5-$T144)/$V144),0)+1)))))</f>
        <v/>
      </c>
      <c r="Q144" s="32">
        <f>SUM(E144:P144)</f>
        <v/>
      </c>
      <c r="R144" s="26">
        <f>Q144*D144</f>
        <v/>
      </c>
      <c r="S144" s="22">
        <f>IF(AND(Tasks!$A144&lt;&gt;"",Tasks!Z144=1,Tasks!L144&lt;&gt;"No"),1,0)</f>
        <v/>
      </c>
      <c r="T144" s="7">
        <f>IF(S144=0,"",IF(X144=1,Tasks!S144,MAX(Tasks!S144,AsOf)))</f>
        <v/>
      </c>
      <c r="U144" s="22">
        <f>IF(OR(S144=0,X144=1),0,IF(Tasks!F144="Months",Tasks!E144,IF(Tasks!F144="Years",12*Tasks!E144,0)))</f>
        <v/>
      </c>
      <c r="V144" s="22">
        <f>IF(OR(S144=0,X144=1),0,IF(Tasks!F144="Days",Tasks!E144,IF(Tasks!F144="Weeks",7*Tasks!E144,0)))</f>
        <v/>
      </c>
      <c r="W144" s="22">
        <f>IF(S144=0,"",(YEAR(T144)-YEAR(PlanStart))*12+MONTH(T144)-MONTH(PlanStart))</f>
        <v/>
      </c>
      <c r="X144" s="22">
        <f>IF(Tasks!D144="Seasonal",1,0)</f>
        <v/>
      </c>
    </row>
    <row r="145">
      <c r="A145" s="11">
        <f>IF(Tasks!$A145="","",Tasks!$A145)</f>
        <v/>
      </c>
      <c r="B145" s="11">
        <f>IF(Tasks!$A145="","",Tasks!B145&amp;"")</f>
        <v/>
      </c>
      <c r="C145" s="31">
        <f>IF(Tasks!$A145="","",IF(S145=0,Tasks!U145,Tasks!S145))</f>
        <v/>
      </c>
      <c r="D145" s="26">
        <f>IF(Tasks!$A145="",0,N(Tasks!R145))</f>
        <v/>
      </c>
      <c r="E145" s="32">
        <f>IF($S145=0,0,IF($X145=1,IF(OR(AND(OR(MONTH(E$5)=Tasks!$X145,MONTH(E$5)=Tasks!$Y145),E$5&gt;=DATE(YEAR($T145),MONTH($T145),1)),AND(0=0,T145&lt;PlanStart)),1,0),IF($U145&gt;0,IF(AND(0&gt;=$W145,MOD(0-$W145,$U145)=0),1,0),IF(EOMONTH(E$5,0)&lt;$T145,0,MAX(0,INT((EOMONTH(E$5,0)-$T145)/$V145)-IF(E$5&gt;$T145,-INT(-(E$5-$T145)/$V145),0)+1)))))</f>
        <v/>
      </c>
      <c r="F145" s="32">
        <f>IF($S145=0,0,IF($X145=1,IF(OR(AND(OR(MONTH(F$5)=Tasks!$X145,MONTH(F$5)=Tasks!$Y145),F$5&gt;=DATE(YEAR($T145),MONTH($T145),1))),1,0),IF($U145&gt;0,IF(AND(1&gt;=$W145,MOD(1-$W145,$U145)=0),1,0),IF(EOMONTH(F$5,0)&lt;$T145,0,MAX(0,INT((EOMONTH(F$5,0)-$T145)/$V145)-IF(F$5&gt;$T145,-INT(-(F$5-$T145)/$V145),0)+1)))))</f>
        <v/>
      </c>
      <c r="G145" s="32">
        <f>IF($S145=0,0,IF($X145=1,IF(OR(AND(OR(MONTH(G$5)=Tasks!$X145,MONTH(G$5)=Tasks!$Y145),G$5&gt;=DATE(YEAR($T145),MONTH($T145),1))),1,0),IF($U145&gt;0,IF(AND(2&gt;=$W145,MOD(2-$W145,$U145)=0),1,0),IF(EOMONTH(G$5,0)&lt;$T145,0,MAX(0,INT((EOMONTH(G$5,0)-$T145)/$V145)-IF(G$5&gt;$T145,-INT(-(G$5-$T145)/$V145),0)+1)))))</f>
        <v/>
      </c>
      <c r="H145" s="32">
        <f>IF($S145=0,0,IF($X145=1,IF(OR(AND(OR(MONTH(H$5)=Tasks!$X145,MONTH(H$5)=Tasks!$Y145),H$5&gt;=DATE(YEAR($T145),MONTH($T145),1))),1,0),IF($U145&gt;0,IF(AND(3&gt;=$W145,MOD(3-$W145,$U145)=0),1,0),IF(EOMONTH(H$5,0)&lt;$T145,0,MAX(0,INT((EOMONTH(H$5,0)-$T145)/$V145)-IF(H$5&gt;$T145,-INT(-(H$5-$T145)/$V145),0)+1)))))</f>
        <v/>
      </c>
      <c r="I145" s="32">
        <f>IF($S145=0,0,IF($X145=1,IF(OR(AND(OR(MONTH(I$5)=Tasks!$X145,MONTH(I$5)=Tasks!$Y145),I$5&gt;=DATE(YEAR($T145),MONTH($T145),1))),1,0),IF($U145&gt;0,IF(AND(4&gt;=$W145,MOD(4-$W145,$U145)=0),1,0),IF(EOMONTH(I$5,0)&lt;$T145,0,MAX(0,INT((EOMONTH(I$5,0)-$T145)/$V145)-IF(I$5&gt;$T145,-INT(-(I$5-$T145)/$V145),0)+1)))))</f>
        <v/>
      </c>
      <c r="J145" s="32">
        <f>IF($S145=0,0,IF($X145=1,IF(OR(AND(OR(MONTH(J$5)=Tasks!$X145,MONTH(J$5)=Tasks!$Y145),J$5&gt;=DATE(YEAR($T145),MONTH($T145),1))),1,0),IF($U145&gt;0,IF(AND(5&gt;=$W145,MOD(5-$W145,$U145)=0),1,0),IF(EOMONTH(J$5,0)&lt;$T145,0,MAX(0,INT((EOMONTH(J$5,0)-$T145)/$V145)-IF(J$5&gt;$T145,-INT(-(J$5-$T145)/$V145),0)+1)))))</f>
        <v/>
      </c>
      <c r="K145" s="32">
        <f>IF($S145=0,0,IF($X145=1,IF(OR(AND(OR(MONTH(K$5)=Tasks!$X145,MONTH(K$5)=Tasks!$Y145),K$5&gt;=DATE(YEAR($T145),MONTH($T145),1))),1,0),IF($U145&gt;0,IF(AND(6&gt;=$W145,MOD(6-$W145,$U145)=0),1,0),IF(EOMONTH(K$5,0)&lt;$T145,0,MAX(0,INT((EOMONTH(K$5,0)-$T145)/$V145)-IF(K$5&gt;$T145,-INT(-(K$5-$T145)/$V145),0)+1)))))</f>
        <v/>
      </c>
      <c r="L145" s="32">
        <f>IF($S145=0,0,IF($X145=1,IF(OR(AND(OR(MONTH(L$5)=Tasks!$X145,MONTH(L$5)=Tasks!$Y145),L$5&gt;=DATE(YEAR($T145),MONTH($T145),1))),1,0),IF($U145&gt;0,IF(AND(7&gt;=$W145,MOD(7-$W145,$U145)=0),1,0),IF(EOMONTH(L$5,0)&lt;$T145,0,MAX(0,INT((EOMONTH(L$5,0)-$T145)/$V145)-IF(L$5&gt;$T145,-INT(-(L$5-$T145)/$V145),0)+1)))))</f>
        <v/>
      </c>
      <c r="M145" s="32">
        <f>IF($S145=0,0,IF($X145=1,IF(OR(AND(OR(MONTH(M$5)=Tasks!$X145,MONTH(M$5)=Tasks!$Y145),M$5&gt;=DATE(YEAR($T145),MONTH($T145),1))),1,0),IF($U145&gt;0,IF(AND(8&gt;=$W145,MOD(8-$W145,$U145)=0),1,0),IF(EOMONTH(M$5,0)&lt;$T145,0,MAX(0,INT((EOMONTH(M$5,0)-$T145)/$V145)-IF(M$5&gt;$T145,-INT(-(M$5-$T145)/$V145),0)+1)))))</f>
        <v/>
      </c>
      <c r="N145" s="32">
        <f>IF($S145=0,0,IF($X145=1,IF(OR(AND(OR(MONTH(N$5)=Tasks!$X145,MONTH(N$5)=Tasks!$Y145),N$5&gt;=DATE(YEAR($T145),MONTH($T145),1))),1,0),IF($U145&gt;0,IF(AND(9&gt;=$W145,MOD(9-$W145,$U145)=0),1,0),IF(EOMONTH(N$5,0)&lt;$T145,0,MAX(0,INT((EOMONTH(N$5,0)-$T145)/$V145)-IF(N$5&gt;$T145,-INT(-(N$5-$T145)/$V145),0)+1)))))</f>
        <v/>
      </c>
      <c r="O145" s="32">
        <f>IF($S145=0,0,IF($X145=1,IF(OR(AND(OR(MONTH(O$5)=Tasks!$X145,MONTH(O$5)=Tasks!$Y145),O$5&gt;=DATE(YEAR($T145),MONTH($T145),1))),1,0),IF($U145&gt;0,IF(AND(10&gt;=$W145,MOD(10-$W145,$U145)=0),1,0),IF(EOMONTH(O$5,0)&lt;$T145,0,MAX(0,INT((EOMONTH(O$5,0)-$T145)/$V145)-IF(O$5&gt;$T145,-INT(-(O$5-$T145)/$V145),0)+1)))))</f>
        <v/>
      </c>
      <c r="P145" s="32">
        <f>IF($S145=0,0,IF($X145=1,IF(OR(AND(OR(MONTH(P$5)=Tasks!$X145,MONTH(P$5)=Tasks!$Y145),P$5&gt;=DATE(YEAR($T145),MONTH($T145),1))),1,0),IF($U145&gt;0,IF(AND(11&gt;=$W145,MOD(11-$W145,$U145)=0),1,0),IF(EOMONTH(P$5,0)&lt;$T145,0,MAX(0,INT((EOMONTH(P$5,0)-$T145)/$V145)-IF(P$5&gt;$T145,-INT(-(P$5-$T145)/$V145),0)+1)))))</f>
        <v/>
      </c>
      <c r="Q145" s="32">
        <f>SUM(E145:P145)</f>
        <v/>
      </c>
      <c r="R145" s="26">
        <f>Q145*D145</f>
        <v/>
      </c>
      <c r="S145" s="22">
        <f>IF(AND(Tasks!$A145&lt;&gt;"",Tasks!Z145=1,Tasks!L145&lt;&gt;"No"),1,0)</f>
        <v/>
      </c>
      <c r="T145" s="7">
        <f>IF(S145=0,"",IF(X145=1,Tasks!S145,MAX(Tasks!S145,AsOf)))</f>
        <v/>
      </c>
      <c r="U145" s="22">
        <f>IF(OR(S145=0,X145=1),0,IF(Tasks!F145="Months",Tasks!E145,IF(Tasks!F145="Years",12*Tasks!E145,0)))</f>
        <v/>
      </c>
      <c r="V145" s="22">
        <f>IF(OR(S145=0,X145=1),0,IF(Tasks!F145="Days",Tasks!E145,IF(Tasks!F145="Weeks",7*Tasks!E145,0)))</f>
        <v/>
      </c>
      <c r="W145" s="22">
        <f>IF(S145=0,"",(YEAR(T145)-YEAR(PlanStart))*12+MONTH(T145)-MONTH(PlanStart))</f>
        <v/>
      </c>
      <c r="X145" s="22">
        <f>IF(Tasks!D145="Seasonal",1,0)</f>
        <v/>
      </c>
    </row>
    <row r="146">
      <c r="A146" s="11">
        <f>IF(Tasks!$A146="","",Tasks!$A146)</f>
        <v/>
      </c>
      <c r="B146" s="11">
        <f>IF(Tasks!$A146="","",Tasks!B146&amp;"")</f>
        <v/>
      </c>
      <c r="C146" s="31">
        <f>IF(Tasks!$A146="","",IF(S146=0,Tasks!U146,Tasks!S146))</f>
        <v/>
      </c>
      <c r="D146" s="26">
        <f>IF(Tasks!$A146="",0,N(Tasks!R146))</f>
        <v/>
      </c>
      <c r="E146" s="32">
        <f>IF($S146=0,0,IF($X146=1,IF(OR(AND(OR(MONTH(E$5)=Tasks!$X146,MONTH(E$5)=Tasks!$Y146),E$5&gt;=DATE(YEAR($T146),MONTH($T146),1)),AND(0=0,T146&lt;PlanStart)),1,0),IF($U146&gt;0,IF(AND(0&gt;=$W146,MOD(0-$W146,$U146)=0),1,0),IF(EOMONTH(E$5,0)&lt;$T146,0,MAX(0,INT((EOMONTH(E$5,0)-$T146)/$V146)-IF(E$5&gt;$T146,-INT(-(E$5-$T146)/$V146),0)+1)))))</f>
        <v/>
      </c>
      <c r="F146" s="32">
        <f>IF($S146=0,0,IF($X146=1,IF(OR(AND(OR(MONTH(F$5)=Tasks!$X146,MONTH(F$5)=Tasks!$Y146),F$5&gt;=DATE(YEAR($T146),MONTH($T146),1))),1,0),IF($U146&gt;0,IF(AND(1&gt;=$W146,MOD(1-$W146,$U146)=0),1,0),IF(EOMONTH(F$5,0)&lt;$T146,0,MAX(0,INT((EOMONTH(F$5,0)-$T146)/$V146)-IF(F$5&gt;$T146,-INT(-(F$5-$T146)/$V146),0)+1)))))</f>
        <v/>
      </c>
      <c r="G146" s="32">
        <f>IF($S146=0,0,IF($X146=1,IF(OR(AND(OR(MONTH(G$5)=Tasks!$X146,MONTH(G$5)=Tasks!$Y146),G$5&gt;=DATE(YEAR($T146),MONTH($T146),1))),1,0),IF($U146&gt;0,IF(AND(2&gt;=$W146,MOD(2-$W146,$U146)=0),1,0),IF(EOMONTH(G$5,0)&lt;$T146,0,MAX(0,INT((EOMONTH(G$5,0)-$T146)/$V146)-IF(G$5&gt;$T146,-INT(-(G$5-$T146)/$V146),0)+1)))))</f>
        <v/>
      </c>
      <c r="H146" s="32">
        <f>IF($S146=0,0,IF($X146=1,IF(OR(AND(OR(MONTH(H$5)=Tasks!$X146,MONTH(H$5)=Tasks!$Y146),H$5&gt;=DATE(YEAR($T146),MONTH($T146),1))),1,0),IF($U146&gt;0,IF(AND(3&gt;=$W146,MOD(3-$W146,$U146)=0),1,0),IF(EOMONTH(H$5,0)&lt;$T146,0,MAX(0,INT((EOMONTH(H$5,0)-$T146)/$V146)-IF(H$5&gt;$T146,-INT(-(H$5-$T146)/$V146),0)+1)))))</f>
        <v/>
      </c>
      <c r="I146" s="32">
        <f>IF($S146=0,0,IF($X146=1,IF(OR(AND(OR(MONTH(I$5)=Tasks!$X146,MONTH(I$5)=Tasks!$Y146),I$5&gt;=DATE(YEAR($T146),MONTH($T146),1))),1,0),IF($U146&gt;0,IF(AND(4&gt;=$W146,MOD(4-$W146,$U146)=0),1,0),IF(EOMONTH(I$5,0)&lt;$T146,0,MAX(0,INT((EOMONTH(I$5,0)-$T146)/$V146)-IF(I$5&gt;$T146,-INT(-(I$5-$T146)/$V146),0)+1)))))</f>
        <v/>
      </c>
      <c r="J146" s="32">
        <f>IF($S146=0,0,IF($X146=1,IF(OR(AND(OR(MONTH(J$5)=Tasks!$X146,MONTH(J$5)=Tasks!$Y146),J$5&gt;=DATE(YEAR($T146),MONTH($T146),1))),1,0),IF($U146&gt;0,IF(AND(5&gt;=$W146,MOD(5-$W146,$U146)=0),1,0),IF(EOMONTH(J$5,0)&lt;$T146,0,MAX(0,INT((EOMONTH(J$5,0)-$T146)/$V146)-IF(J$5&gt;$T146,-INT(-(J$5-$T146)/$V146),0)+1)))))</f>
        <v/>
      </c>
      <c r="K146" s="32">
        <f>IF($S146=0,0,IF($X146=1,IF(OR(AND(OR(MONTH(K$5)=Tasks!$X146,MONTH(K$5)=Tasks!$Y146),K$5&gt;=DATE(YEAR($T146),MONTH($T146),1))),1,0),IF($U146&gt;0,IF(AND(6&gt;=$W146,MOD(6-$W146,$U146)=0),1,0),IF(EOMONTH(K$5,0)&lt;$T146,0,MAX(0,INT((EOMONTH(K$5,0)-$T146)/$V146)-IF(K$5&gt;$T146,-INT(-(K$5-$T146)/$V146),0)+1)))))</f>
        <v/>
      </c>
      <c r="L146" s="32">
        <f>IF($S146=0,0,IF($X146=1,IF(OR(AND(OR(MONTH(L$5)=Tasks!$X146,MONTH(L$5)=Tasks!$Y146),L$5&gt;=DATE(YEAR($T146),MONTH($T146),1))),1,0),IF($U146&gt;0,IF(AND(7&gt;=$W146,MOD(7-$W146,$U146)=0),1,0),IF(EOMONTH(L$5,0)&lt;$T146,0,MAX(0,INT((EOMONTH(L$5,0)-$T146)/$V146)-IF(L$5&gt;$T146,-INT(-(L$5-$T146)/$V146),0)+1)))))</f>
        <v/>
      </c>
      <c r="M146" s="32">
        <f>IF($S146=0,0,IF($X146=1,IF(OR(AND(OR(MONTH(M$5)=Tasks!$X146,MONTH(M$5)=Tasks!$Y146),M$5&gt;=DATE(YEAR($T146),MONTH($T146),1))),1,0),IF($U146&gt;0,IF(AND(8&gt;=$W146,MOD(8-$W146,$U146)=0),1,0),IF(EOMONTH(M$5,0)&lt;$T146,0,MAX(0,INT((EOMONTH(M$5,0)-$T146)/$V146)-IF(M$5&gt;$T146,-INT(-(M$5-$T146)/$V146),0)+1)))))</f>
        <v/>
      </c>
      <c r="N146" s="32">
        <f>IF($S146=0,0,IF($X146=1,IF(OR(AND(OR(MONTH(N$5)=Tasks!$X146,MONTH(N$5)=Tasks!$Y146),N$5&gt;=DATE(YEAR($T146),MONTH($T146),1))),1,0),IF($U146&gt;0,IF(AND(9&gt;=$W146,MOD(9-$W146,$U146)=0),1,0),IF(EOMONTH(N$5,0)&lt;$T146,0,MAX(0,INT((EOMONTH(N$5,0)-$T146)/$V146)-IF(N$5&gt;$T146,-INT(-(N$5-$T146)/$V146),0)+1)))))</f>
        <v/>
      </c>
      <c r="O146" s="32">
        <f>IF($S146=0,0,IF($X146=1,IF(OR(AND(OR(MONTH(O$5)=Tasks!$X146,MONTH(O$5)=Tasks!$Y146),O$5&gt;=DATE(YEAR($T146),MONTH($T146),1))),1,0),IF($U146&gt;0,IF(AND(10&gt;=$W146,MOD(10-$W146,$U146)=0),1,0),IF(EOMONTH(O$5,0)&lt;$T146,0,MAX(0,INT((EOMONTH(O$5,0)-$T146)/$V146)-IF(O$5&gt;$T146,-INT(-(O$5-$T146)/$V146),0)+1)))))</f>
        <v/>
      </c>
      <c r="P146" s="32">
        <f>IF($S146=0,0,IF($X146=1,IF(OR(AND(OR(MONTH(P$5)=Tasks!$X146,MONTH(P$5)=Tasks!$Y146),P$5&gt;=DATE(YEAR($T146),MONTH($T146),1))),1,0),IF($U146&gt;0,IF(AND(11&gt;=$W146,MOD(11-$W146,$U146)=0),1,0),IF(EOMONTH(P$5,0)&lt;$T146,0,MAX(0,INT((EOMONTH(P$5,0)-$T146)/$V146)-IF(P$5&gt;$T146,-INT(-(P$5-$T146)/$V146),0)+1)))))</f>
        <v/>
      </c>
      <c r="Q146" s="32">
        <f>SUM(E146:P146)</f>
        <v/>
      </c>
      <c r="R146" s="26">
        <f>Q146*D146</f>
        <v/>
      </c>
      <c r="S146" s="22">
        <f>IF(AND(Tasks!$A146&lt;&gt;"",Tasks!Z146=1,Tasks!L146&lt;&gt;"No"),1,0)</f>
        <v/>
      </c>
      <c r="T146" s="7">
        <f>IF(S146=0,"",IF(X146=1,Tasks!S146,MAX(Tasks!S146,AsOf)))</f>
        <v/>
      </c>
      <c r="U146" s="22">
        <f>IF(OR(S146=0,X146=1),0,IF(Tasks!F146="Months",Tasks!E146,IF(Tasks!F146="Years",12*Tasks!E146,0)))</f>
        <v/>
      </c>
      <c r="V146" s="22">
        <f>IF(OR(S146=0,X146=1),0,IF(Tasks!F146="Days",Tasks!E146,IF(Tasks!F146="Weeks",7*Tasks!E146,0)))</f>
        <v/>
      </c>
      <c r="W146" s="22">
        <f>IF(S146=0,"",(YEAR(T146)-YEAR(PlanStart))*12+MONTH(T146)-MONTH(PlanStart))</f>
        <v/>
      </c>
      <c r="X146" s="22">
        <f>IF(Tasks!D146="Seasonal",1,0)</f>
        <v/>
      </c>
    </row>
    <row r="147">
      <c r="A147" s="11">
        <f>IF(Tasks!$A147="","",Tasks!$A147)</f>
        <v/>
      </c>
      <c r="B147" s="11">
        <f>IF(Tasks!$A147="","",Tasks!B147&amp;"")</f>
        <v/>
      </c>
      <c r="C147" s="31">
        <f>IF(Tasks!$A147="","",IF(S147=0,Tasks!U147,Tasks!S147))</f>
        <v/>
      </c>
      <c r="D147" s="26">
        <f>IF(Tasks!$A147="",0,N(Tasks!R147))</f>
        <v/>
      </c>
      <c r="E147" s="32">
        <f>IF($S147=0,0,IF($X147=1,IF(OR(AND(OR(MONTH(E$5)=Tasks!$X147,MONTH(E$5)=Tasks!$Y147),E$5&gt;=DATE(YEAR($T147),MONTH($T147),1)),AND(0=0,T147&lt;PlanStart)),1,0),IF($U147&gt;0,IF(AND(0&gt;=$W147,MOD(0-$W147,$U147)=0),1,0),IF(EOMONTH(E$5,0)&lt;$T147,0,MAX(0,INT((EOMONTH(E$5,0)-$T147)/$V147)-IF(E$5&gt;$T147,-INT(-(E$5-$T147)/$V147),0)+1)))))</f>
        <v/>
      </c>
      <c r="F147" s="32">
        <f>IF($S147=0,0,IF($X147=1,IF(OR(AND(OR(MONTH(F$5)=Tasks!$X147,MONTH(F$5)=Tasks!$Y147),F$5&gt;=DATE(YEAR($T147),MONTH($T147),1))),1,0),IF($U147&gt;0,IF(AND(1&gt;=$W147,MOD(1-$W147,$U147)=0),1,0),IF(EOMONTH(F$5,0)&lt;$T147,0,MAX(0,INT((EOMONTH(F$5,0)-$T147)/$V147)-IF(F$5&gt;$T147,-INT(-(F$5-$T147)/$V147),0)+1)))))</f>
        <v/>
      </c>
      <c r="G147" s="32">
        <f>IF($S147=0,0,IF($X147=1,IF(OR(AND(OR(MONTH(G$5)=Tasks!$X147,MONTH(G$5)=Tasks!$Y147),G$5&gt;=DATE(YEAR($T147),MONTH($T147),1))),1,0),IF($U147&gt;0,IF(AND(2&gt;=$W147,MOD(2-$W147,$U147)=0),1,0),IF(EOMONTH(G$5,0)&lt;$T147,0,MAX(0,INT((EOMONTH(G$5,0)-$T147)/$V147)-IF(G$5&gt;$T147,-INT(-(G$5-$T147)/$V147),0)+1)))))</f>
        <v/>
      </c>
      <c r="H147" s="32">
        <f>IF($S147=0,0,IF($X147=1,IF(OR(AND(OR(MONTH(H$5)=Tasks!$X147,MONTH(H$5)=Tasks!$Y147),H$5&gt;=DATE(YEAR($T147),MONTH($T147),1))),1,0),IF($U147&gt;0,IF(AND(3&gt;=$W147,MOD(3-$W147,$U147)=0),1,0),IF(EOMONTH(H$5,0)&lt;$T147,0,MAX(0,INT((EOMONTH(H$5,0)-$T147)/$V147)-IF(H$5&gt;$T147,-INT(-(H$5-$T147)/$V147),0)+1)))))</f>
        <v/>
      </c>
      <c r="I147" s="32">
        <f>IF($S147=0,0,IF($X147=1,IF(OR(AND(OR(MONTH(I$5)=Tasks!$X147,MONTH(I$5)=Tasks!$Y147),I$5&gt;=DATE(YEAR($T147),MONTH($T147),1))),1,0),IF($U147&gt;0,IF(AND(4&gt;=$W147,MOD(4-$W147,$U147)=0),1,0),IF(EOMONTH(I$5,0)&lt;$T147,0,MAX(0,INT((EOMONTH(I$5,0)-$T147)/$V147)-IF(I$5&gt;$T147,-INT(-(I$5-$T147)/$V147),0)+1)))))</f>
        <v/>
      </c>
      <c r="J147" s="32">
        <f>IF($S147=0,0,IF($X147=1,IF(OR(AND(OR(MONTH(J$5)=Tasks!$X147,MONTH(J$5)=Tasks!$Y147),J$5&gt;=DATE(YEAR($T147),MONTH($T147),1))),1,0),IF($U147&gt;0,IF(AND(5&gt;=$W147,MOD(5-$W147,$U147)=0),1,0),IF(EOMONTH(J$5,0)&lt;$T147,0,MAX(0,INT((EOMONTH(J$5,0)-$T147)/$V147)-IF(J$5&gt;$T147,-INT(-(J$5-$T147)/$V147),0)+1)))))</f>
        <v/>
      </c>
      <c r="K147" s="32">
        <f>IF($S147=0,0,IF($X147=1,IF(OR(AND(OR(MONTH(K$5)=Tasks!$X147,MONTH(K$5)=Tasks!$Y147),K$5&gt;=DATE(YEAR($T147),MONTH($T147),1))),1,0),IF($U147&gt;0,IF(AND(6&gt;=$W147,MOD(6-$W147,$U147)=0),1,0),IF(EOMONTH(K$5,0)&lt;$T147,0,MAX(0,INT((EOMONTH(K$5,0)-$T147)/$V147)-IF(K$5&gt;$T147,-INT(-(K$5-$T147)/$V147),0)+1)))))</f>
        <v/>
      </c>
      <c r="L147" s="32">
        <f>IF($S147=0,0,IF($X147=1,IF(OR(AND(OR(MONTH(L$5)=Tasks!$X147,MONTH(L$5)=Tasks!$Y147),L$5&gt;=DATE(YEAR($T147),MONTH($T147),1))),1,0),IF($U147&gt;0,IF(AND(7&gt;=$W147,MOD(7-$W147,$U147)=0),1,0),IF(EOMONTH(L$5,0)&lt;$T147,0,MAX(0,INT((EOMONTH(L$5,0)-$T147)/$V147)-IF(L$5&gt;$T147,-INT(-(L$5-$T147)/$V147),0)+1)))))</f>
        <v/>
      </c>
      <c r="M147" s="32">
        <f>IF($S147=0,0,IF($X147=1,IF(OR(AND(OR(MONTH(M$5)=Tasks!$X147,MONTH(M$5)=Tasks!$Y147),M$5&gt;=DATE(YEAR($T147),MONTH($T147),1))),1,0),IF($U147&gt;0,IF(AND(8&gt;=$W147,MOD(8-$W147,$U147)=0),1,0),IF(EOMONTH(M$5,0)&lt;$T147,0,MAX(0,INT((EOMONTH(M$5,0)-$T147)/$V147)-IF(M$5&gt;$T147,-INT(-(M$5-$T147)/$V147),0)+1)))))</f>
        <v/>
      </c>
      <c r="N147" s="32">
        <f>IF($S147=0,0,IF($X147=1,IF(OR(AND(OR(MONTH(N$5)=Tasks!$X147,MONTH(N$5)=Tasks!$Y147),N$5&gt;=DATE(YEAR($T147),MONTH($T147),1))),1,0),IF($U147&gt;0,IF(AND(9&gt;=$W147,MOD(9-$W147,$U147)=0),1,0),IF(EOMONTH(N$5,0)&lt;$T147,0,MAX(0,INT((EOMONTH(N$5,0)-$T147)/$V147)-IF(N$5&gt;$T147,-INT(-(N$5-$T147)/$V147),0)+1)))))</f>
        <v/>
      </c>
      <c r="O147" s="32">
        <f>IF($S147=0,0,IF($X147=1,IF(OR(AND(OR(MONTH(O$5)=Tasks!$X147,MONTH(O$5)=Tasks!$Y147),O$5&gt;=DATE(YEAR($T147),MONTH($T147),1))),1,0),IF($U147&gt;0,IF(AND(10&gt;=$W147,MOD(10-$W147,$U147)=0),1,0),IF(EOMONTH(O$5,0)&lt;$T147,0,MAX(0,INT((EOMONTH(O$5,0)-$T147)/$V147)-IF(O$5&gt;$T147,-INT(-(O$5-$T147)/$V147),0)+1)))))</f>
        <v/>
      </c>
      <c r="P147" s="32">
        <f>IF($S147=0,0,IF($X147=1,IF(OR(AND(OR(MONTH(P$5)=Tasks!$X147,MONTH(P$5)=Tasks!$Y147),P$5&gt;=DATE(YEAR($T147),MONTH($T147),1))),1,0),IF($U147&gt;0,IF(AND(11&gt;=$W147,MOD(11-$W147,$U147)=0),1,0),IF(EOMONTH(P$5,0)&lt;$T147,0,MAX(0,INT((EOMONTH(P$5,0)-$T147)/$V147)-IF(P$5&gt;$T147,-INT(-(P$5-$T147)/$V147),0)+1)))))</f>
        <v/>
      </c>
      <c r="Q147" s="32">
        <f>SUM(E147:P147)</f>
        <v/>
      </c>
      <c r="R147" s="26">
        <f>Q147*D147</f>
        <v/>
      </c>
      <c r="S147" s="22">
        <f>IF(AND(Tasks!$A147&lt;&gt;"",Tasks!Z147=1,Tasks!L147&lt;&gt;"No"),1,0)</f>
        <v/>
      </c>
      <c r="T147" s="7">
        <f>IF(S147=0,"",IF(X147=1,Tasks!S147,MAX(Tasks!S147,AsOf)))</f>
        <v/>
      </c>
      <c r="U147" s="22">
        <f>IF(OR(S147=0,X147=1),0,IF(Tasks!F147="Months",Tasks!E147,IF(Tasks!F147="Years",12*Tasks!E147,0)))</f>
        <v/>
      </c>
      <c r="V147" s="22">
        <f>IF(OR(S147=0,X147=1),0,IF(Tasks!F147="Days",Tasks!E147,IF(Tasks!F147="Weeks",7*Tasks!E147,0)))</f>
        <v/>
      </c>
      <c r="W147" s="22">
        <f>IF(S147=0,"",(YEAR(T147)-YEAR(PlanStart))*12+MONTH(T147)-MONTH(PlanStart))</f>
        <v/>
      </c>
      <c r="X147" s="22">
        <f>IF(Tasks!D147="Seasonal",1,0)</f>
        <v/>
      </c>
    </row>
    <row r="148">
      <c r="A148" s="11">
        <f>IF(Tasks!$A148="","",Tasks!$A148)</f>
        <v/>
      </c>
      <c r="B148" s="11">
        <f>IF(Tasks!$A148="","",Tasks!B148&amp;"")</f>
        <v/>
      </c>
      <c r="C148" s="31">
        <f>IF(Tasks!$A148="","",IF(S148=0,Tasks!U148,Tasks!S148))</f>
        <v/>
      </c>
      <c r="D148" s="26">
        <f>IF(Tasks!$A148="",0,N(Tasks!R148))</f>
        <v/>
      </c>
      <c r="E148" s="32">
        <f>IF($S148=0,0,IF($X148=1,IF(OR(AND(OR(MONTH(E$5)=Tasks!$X148,MONTH(E$5)=Tasks!$Y148),E$5&gt;=DATE(YEAR($T148),MONTH($T148),1)),AND(0=0,T148&lt;PlanStart)),1,0),IF($U148&gt;0,IF(AND(0&gt;=$W148,MOD(0-$W148,$U148)=0),1,0),IF(EOMONTH(E$5,0)&lt;$T148,0,MAX(0,INT((EOMONTH(E$5,0)-$T148)/$V148)-IF(E$5&gt;$T148,-INT(-(E$5-$T148)/$V148),0)+1)))))</f>
        <v/>
      </c>
      <c r="F148" s="32">
        <f>IF($S148=0,0,IF($X148=1,IF(OR(AND(OR(MONTH(F$5)=Tasks!$X148,MONTH(F$5)=Tasks!$Y148),F$5&gt;=DATE(YEAR($T148),MONTH($T148),1))),1,0),IF($U148&gt;0,IF(AND(1&gt;=$W148,MOD(1-$W148,$U148)=0),1,0),IF(EOMONTH(F$5,0)&lt;$T148,0,MAX(0,INT((EOMONTH(F$5,0)-$T148)/$V148)-IF(F$5&gt;$T148,-INT(-(F$5-$T148)/$V148),0)+1)))))</f>
        <v/>
      </c>
      <c r="G148" s="32">
        <f>IF($S148=0,0,IF($X148=1,IF(OR(AND(OR(MONTH(G$5)=Tasks!$X148,MONTH(G$5)=Tasks!$Y148),G$5&gt;=DATE(YEAR($T148),MONTH($T148),1))),1,0),IF($U148&gt;0,IF(AND(2&gt;=$W148,MOD(2-$W148,$U148)=0),1,0),IF(EOMONTH(G$5,0)&lt;$T148,0,MAX(0,INT((EOMONTH(G$5,0)-$T148)/$V148)-IF(G$5&gt;$T148,-INT(-(G$5-$T148)/$V148),0)+1)))))</f>
        <v/>
      </c>
      <c r="H148" s="32">
        <f>IF($S148=0,0,IF($X148=1,IF(OR(AND(OR(MONTH(H$5)=Tasks!$X148,MONTH(H$5)=Tasks!$Y148),H$5&gt;=DATE(YEAR($T148),MONTH($T148),1))),1,0),IF($U148&gt;0,IF(AND(3&gt;=$W148,MOD(3-$W148,$U148)=0),1,0),IF(EOMONTH(H$5,0)&lt;$T148,0,MAX(0,INT((EOMONTH(H$5,0)-$T148)/$V148)-IF(H$5&gt;$T148,-INT(-(H$5-$T148)/$V148),0)+1)))))</f>
        <v/>
      </c>
      <c r="I148" s="32">
        <f>IF($S148=0,0,IF($X148=1,IF(OR(AND(OR(MONTH(I$5)=Tasks!$X148,MONTH(I$5)=Tasks!$Y148),I$5&gt;=DATE(YEAR($T148),MONTH($T148),1))),1,0),IF($U148&gt;0,IF(AND(4&gt;=$W148,MOD(4-$W148,$U148)=0),1,0),IF(EOMONTH(I$5,0)&lt;$T148,0,MAX(0,INT((EOMONTH(I$5,0)-$T148)/$V148)-IF(I$5&gt;$T148,-INT(-(I$5-$T148)/$V148),0)+1)))))</f>
        <v/>
      </c>
      <c r="J148" s="32">
        <f>IF($S148=0,0,IF($X148=1,IF(OR(AND(OR(MONTH(J$5)=Tasks!$X148,MONTH(J$5)=Tasks!$Y148),J$5&gt;=DATE(YEAR($T148),MONTH($T148),1))),1,0),IF($U148&gt;0,IF(AND(5&gt;=$W148,MOD(5-$W148,$U148)=0),1,0),IF(EOMONTH(J$5,0)&lt;$T148,0,MAX(0,INT((EOMONTH(J$5,0)-$T148)/$V148)-IF(J$5&gt;$T148,-INT(-(J$5-$T148)/$V148),0)+1)))))</f>
        <v/>
      </c>
      <c r="K148" s="32">
        <f>IF($S148=0,0,IF($X148=1,IF(OR(AND(OR(MONTH(K$5)=Tasks!$X148,MONTH(K$5)=Tasks!$Y148),K$5&gt;=DATE(YEAR($T148),MONTH($T148),1))),1,0),IF($U148&gt;0,IF(AND(6&gt;=$W148,MOD(6-$W148,$U148)=0),1,0),IF(EOMONTH(K$5,0)&lt;$T148,0,MAX(0,INT((EOMONTH(K$5,0)-$T148)/$V148)-IF(K$5&gt;$T148,-INT(-(K$5-$T148)/$V148),0)+1)))))</f>
        <v/>
      </c>
      <c r="L148" s="32">
        <f>IF($S148=0,0,IF($X148=1,IF(OR(AND(OR(MONTH(L$5)=Tasks!$X148,MONTH(L$5)=Tasks!$Y148),L$5&gt;=DATE(YEAR($T148),MONTH($T148),1))),1,0),IF($U148&gt;0,IF(AND(7&gt;=$W148,MOD(7-$W148,$U148)=0),1,0),IF(EOMONTH(L$5,0)&lt;$T148,0,MAX(0,INT((EOMONTH(L$5,0)-$T148)/$V148)-IF(L$5&gt;$T148,-INT(-(L$5-$T148)/$V148),0)+1)))))</f>
        <v/>
      </c>
      <c r="M148" s="32">
        <f>IF($S148=0,0,IF($X148=1,IF(OR(AND(OR(MONTH(M$5)=Tasks!$X148,MONTH(M$5)=Tasks!$Y148),M$5&gt;=DATE(YEAR($T148),MONTH($T148),1))),1,0),IF($U148&gt;0,IF(AND(8&gt;=$W148,MOD(8-$W148,$U148)=0),1,0),IF(EOMONTH(M$5,0)&lt;$T148,0,MAX(0,INT((EOMONTH(M$5,0)-$T148)/$V148)-IF(M$5&gt;$T148,-INT(-(M$5-$T148)/$V148),0)+1)))))</f>
        <v/>
      </c>
      <c r="N148" s="32">
        <f>IF($S148=0,0,IF($X148=1,IF(OR(AND(OR(MONTH(N$5)=Tasks!$X148,MONTH(N$5)=Tasks!$Y148),N$5&gt;=DATE(YEAR($T148),MONTH($T148),1))),1,0),IF($U148&gt;0,IF(AND(9&gt;=$W148,MOD(9-$W148,$U148)=0),1,0),IF(EOMONTH(N$5,0)&lt;$T148,0,MAX(0,INT((EOMONTH(N$5,0)-$T148)/$V148)-IF(N$5&gt;$T148,-INT(-(N$5-$T148)/$V148),0)+1)))))</f>
        <v/>
      </c>
      <c r="O148" s="32">
        <f>IF($S148=0,0,IF($X148=1,IF(OR(AND(OR(MONTH(O$5)=Tasks!$X148,MONTH(O$5)=Tasks!$Y148),O$5&gt;=DATE(YEAR($T148),MONTH($T148),1))),1,0),IF($U148&gt;0,IF(AND(10&gt;=$W148,MOD(10-$W148,$U148)=0),1,0),IF(EOMONTH(O$5,0)&lt;$T148,0,MAX(0,INT((EOMONTH(O$5,0)-$T148)/$V148)-IF(O$5&gt;$T148,-INT(-(O$5-$T148)/$V148),0)+1)))))</f>
        <v/>
      </c>
      <c r="P148" s="32">
        <f>IF($S148=0,0,IF($X148=1,IF(OR(AND(OR(MONTH(P$5)=Tasks!$X148,MONTH(P$5)=Tasks!$Y148),P$5&gt;=DATE(YEAR($T148),MONTH($T148),1))),1,0),IF($U148&gt;0,IF(AND(11&gt;=$W148,MOD(11-$W148,$U148)=0),1,0),IF(EOMONTH(P$5,0)&lt;$T148,0,MAX(0,INT((EOMONTH(P$5,0)-$T148)/$V148)-IF(P$5&gt;$T148,-INT(-(P$5-$T148)/$V148),0)+1)))))</f>
        <v/>
      </c>
      <c r="Q148" s="32">
        <f>SUM(E148:P148)</f>
        <v/>
      </c>
      <c r="R148" s="26">
        <f>Q148*D148</f>
        <v/>
      </c>
      <c r="S148" s="22">
        <f>IF(AND(Tasks!$A148&lt;&gt;"",Tasks!Z148=1,Tasks!L148&lt;&gt;"No"),1,0)</f>
        <v/>
      </c>
      <c r="T148" s="7">
        <f>IF(S148=0,"",IF(X148=1,Tasks!S148,MAX(Tasks!S148,AsOf)))</f>
        <v/>
      </c>
      <c r="U148" s="22">
        <f>IF(OR(S148=0,X148=1),0,IF(Tasks!F148="Months",Tasks!E148,IF(Tasks!F148="Years",12*Tasks!E148,0)))</f>
        <v/>
      </c>
      <c r="V148" s="22">
        <f>IF(OR(S148=0,X148=1),0,IF(Tasks!F148="Days",Tasks!E148,IF(Tasks!F148="Weeks",7*Tasks!E148,0)))</f>
        <v/>
      </c>
      <c r="W148" s="22">
        <f>IF(S148=0,"",(YEAR(T148)-YEAR(PlanStart))*12+MONTH(T148)-MONTH(PlanStart))</f>
        <v/>
      </c>
      <c r="X148" s="22">
        <f>IF(Tasks!D148="Seasonal",1,0)</f>
        <v/>
      </c>
    </row>
    <row r="149">
      <c r="A149" s="11">
        <f>IF(Tasks!$A149="","",Tasks!$A149)</f>
        <v/>
      </c>
      <c r="B149" s="11">
        <f>IF(Tasks!$A149="","",Tasks!B149&amp;"")</f>
        <v/>
      </c>
      <c r="C149" s="31">
        <f>IF(Tasks!$A149="","",IF(S149=0,Tasks!U149,Tasks!S149))</f>
        <v/>
      </c>
      <c r="D149" s="26">
        <f>IF(Tasks!$A149="",0,N(Tasks!R149))</f>
        <v/>
      </c>
      <c r="E149" s="32">
        <f>IF($S149=0,0,IF($X149=1,IF(OR(AND(OR(MONTH(E$5)=Tasks!$X149,MONTH(E$5)=Tasks!$Y149),E$5&gt;=DATE(YEAR($T149),MONTH($T149),1)),AND(0=0,T149&lt;PlanStart)),1,0),IF($U149&gt;0,IF(AND(0&gt;=$W149,MOD(0-$W149,$U149)=0),1,0),IF(EOMONTH(E$5,0)&lt;$T149,0,MAX(0,INT((EOMONTH(E$5,0)-$T149)/$V149)-IF(E$5&gt;$T149,-INT(-(E$5-$T149)/$V149),0)+1)))))</f>
        <v/>
      </c>
      <c r="F149" s="32">
        <f>IF($S149=0,0,IF($X149=1,IF(OR(AND(OR(MONTH(F$5)=Tasks!$X149,MONTH(F$5)=Tasks!$Y149),F$5&gt;=DATE(YEAR($T149),MONTH($T149),1))),1,0),IF($U149&gt;0,IF(AND(1&gt;=$W149,MOD(1-$W149,$U149)=0),1,0),IF(EOMONTH(F$5,0)&lt;$T149,0,MAX(0,INT((EOMONTH(F$5,0)-$T149)/$V149)-IF(F$5&gt;$T149,-INT(-(F$5-$T149)/$V149),0)+1)))))</f>
        <v/>
      </c>
      <c r="G149" s="32">
        <f>IF($S149=0,0,IF($X149=1,IF(OR(AND(OR(MONTH(G$5)=Tasks!$X149,MONTH(G$5)=Tasks!$Y149),G$5&gt;=DATE(YEAR($T149),MONTH($T149),1))),1,0),IF($U149&gt;0,IF(AND(2&gt;=$W149,MOD(2-$W149,$U149)=0),1,0),IF(EOMONTH(G$5,0)&lt;$T149,0,MAX(0,INT((EOMONTH(G$5,0)-$T149)/$V149)-IF(G$5&gt;$T149,-INT(-(G$5-$T149)/$V149),0)+1)))))</f>
        <v/>
      </c>
      <c r="H149" s="32">
        <f>IF($S149=0,0,IF($X149=1,IF(OR(AND(OR(MONTH(H$5)=Tasks!$X149,MONTH(H$5)=Tasks!$Y149),H$5&gt;=DATE(YEAR($T149),MONTH($T149),1))),1,0),IF($U149&gt;0,IF(AND(3&gt;=$W149,MOD(3-$W149,$U149)=0),1,0),IF(EOMONTH(H$5,0)&lt;$T149,0,MAX(0,INT((EOMONTH(H$5,0)-$T149)/$V149)-IF(H$5&gt;$T149,-INT(-(H$5-$T149)/$V149),0)+1)))))</f>
        <v/>
      </c>
      <c r="I149" s="32">
        <f>IF($S149=0,0,IF($X149=1,IF(OR(AND(OR(MONTH(I$5)=Tasks!$X149,MONTH(I$5)=Tasks!$Y149),I$5&gt;=DATE(YEAR($T149),MONTH($T149),1))),1,0),IF($U149&gt;0,IF(AND(4&gt;=$W149,MOD(4-$W149,$U149)=0),1,0),IF(EOMONTH(I$5,0)&lt;$T149,0,MAX(0,INT((EOMONTH(I$5,0)-$T149)/$V149)-IF(I$5&gt;$T149,-INT(-(I$5-$T149)/$V149),0)+1)))))</f>
        <v/>
      </c>
      <c r="J149" s="32">
        <f>IF($S149=0,0,IF($X149=1,IF(OR(AND(OR(MONTH(J$5)=Tasks!$X149,MONTH(J$5)=Tasks!$Y149),J$5&gt;=DATE(YEAR($T149),MONTH($T149),1))),1,0),IF($U149&gt;0,IF(AND(5&gt;=$W149,MOD(5-$W149,$U149)=0),1,0),IF(EOMONTH(J$5,0)&lt;$T149,0,MAX(0,INT((EOMONTH(J$5,0)-$T149)/$V149)-IF(J$5&gt;$T149,-INT(-(J$5-$T149)/$V149),0)+1)))))</f>
        <v/>
      </c>
      <c r="K149" s="32">
        <f>IF($S149=0,0,IF($X149=1,IF(OR(AND(OR(MONTH(K$5)=Tasks!$X149,MONTH(K$5)=Tasks!$Y149),K$5&gt;=DATE(YEAR($T149),MONTH($T149),1))),1,0),IF($U149&gt;0,IF(AND(6&gt;=$W149,MOD(6-$W149,$U149)=0),1,0),IF(EOMONTH(K$5,0)&lt;$T149,0,MAX(0,INT((EOMONTH(K$5,0)-$T149)/$V149)-IF(K$5&gt;$T149,-INT(-(K$5-$T149)/$V149),0)+1)))))</f>
        <v/>
      </c>
      <c r="L149" s="32">
        <f>IF($S149=0,0,IF($X149=1,IF(OR(AND(OR(MONTH(L$5)=Tasks!$X149,MONTH(L$5)=Tasks!$Y149),L$5&gt;=DATE(YEAR($T149),MONTH($T149),1))),1,0),IF($U149&gt;0,IF(AND(7&gt;=$W149,MOD(7-$W149,$U149)=0),1,0),IF(EOMONTH(L$5,0)&lt;$T149,0,MAX(0,INT((EOMONTH(L$5,0)-$T149)/$V149)-IF(L$5&gt;$T149,-INT(-(L$5-$T149)/$V149),0)+1)))))</f>
        <v/>
      </c>
      <c r="M149" s="32">
        <f>IF($S149=0,0,IF($X149=1,IF(OR(AND(OR(MONTH(M$5)=Tasks!$X149,MONTH(M$5)=Tasks!$Y149),M$5&gt;=DATE(YEAR($T149),MONTH($T149),1))),1,0),IF($U149&gt;0,IF(AND(8&gt;=$W149,MOD(8-$W149,$U149)=0),1,0),IF(EOMONTH(M$5,0)&lt;$T149,0,MAX(0,INT((EOMONTH(M$5,0)-$T149)/$V149)-IF(M$5&gt;$T149,-INT(-(M$5-$T149)/$V149),0)+1)))))</f>
        <v/>
      </c>
      <c r="N149" s="32">
        <f>IF($S149=0,0,IF($X149=1,IF(OR(AND(OR(MONTH(N$5)=Tasks!$X149,MONTH(N$5)=Tasks!$Y149),N$5&gt;=DATE(YEAR($T149),MONTH($T149),1))),1,0),IF($U149&gt;0,IF(AND(9&gt;=$W149,MOD(9-$W149,$U149)=0),1,0),IF(EOMONTH(N$5,0)&lt;$T149,0,MAX(0,INT((EOMONTH(N$5,0)-$T149)/$V149)-IF(N$5&gt;$T149,-INT(-(N$5-$T149)/$V149),0)+1)))))</f>
        <v/>
      </c>
      <c r="O149" s="32">
        <f>IF($S149=0,0,IF($X149=1,IF(OR(AND(OR(MONTH(O$5)=Tasks!$X149,MONTH(O$5)=Tasks!$Y149),O$5&gt;=DATE(YEAR($T149),MONTH($T149),1))),1,0),IF($U149&gt;0,IF(AND(10&gt;=$W149,MOD(10-$W149,$U149)=0),1,0),IF(EOMONTH(O$5,0)&lt;$T149,0,MAX(0,INT((EOMONTH(O$5,0)-$T149)/$V149)-IF(O$5&gt;$T149,-INT(-(O$5-$T149)/$V149),0)+1)))))</f>
        <v/>
      </c>
      <c r="P149" s="32">
        <f>IF($S149=0,0,IF($X149=1,IF(OR(AND(OR(MONTH(P$5)=Tasks!$X149,MONTH(P$5)=Tasks!$Y149),P$5&gt;=DATE(YEAR($T149),MONTH($T149),1))),1,0),IF($U149&gt;0,IF(AND(11&gt;=$W149,MOD(11-$W149,$U149)=0),1,0),IF(EOMONTH(P$5,0)&lt;$T149,0,MAX(0,INT((EOMONTH(P$5,0)-$T149)/$V149)-IF(P$5&gt;$T149,-INT(-(P$5-$T149)/$V149),0)+1)))))</f>
        <v/>
      </c>
      <c r="Q149" s="32">
        <f>SUM(E149:P149)</f>
        <v/>
      </c>
      <c r="R149" s="26">
        <f>Q149*D149</f>
        <v/>
      </c>
      <c r="S149" s="22">
        <f>IF(AND(Tasks!$A149&lt;&gt;"",Tasks!Z149=1,Tasks!L149&lt;&gt;"No"),1,0)</f>
        <v/>
      </c>
      <c r="T149" s="7">
        <f>IF(S149=0,"",IF(X149=1,Tasks!S149,MAX(Tasks!S149,AsOf)))</f>
        <v/>
      </c>
      <c r="U149" s="22">
        <f>IF(OR(S149=0,X149=1),0,IF(Tasks!F149="Months",Tasks!E149,IF(Tasks!F149="Years",12*Tasks!E149,0)))</f>
        <v/>
      </c>
      <c r="V149" s="22">
        <f>IF(OR(S149=0,X149=1),0,IF(Tasks!F149="Days",Tasks!E149,IF(Tasks!F149="Weeks",7*Tasks!E149,0)))</f>
        <v/>
      </c>
      <c r="W149" s="22">
        <f>IF(S149=0,"",(YEAR(T149)-YEAR(PlanStart))*12+MONTH(T149)-MONTH(PlanStart))</f>
        <v/>
      </c>
      <c r="X149" s="22">
        <f>IF(Tasks!D149="Seasonal",1,0)</f>
        <v/>
      </c>
    </row>
    <row r="150">
      <c r="A150" s="11">
        <f>IF(Tasks!$A150="","",Tasks!$A150)</f>
        <v/>
      </c>
      <c r="B150" s="11">
        <f>IF(Tasks!$A150="","",Tasks!B150&amp;"")</f>
        <v/>
      </c>
      <c r="C150" s="31">
        <f>IF(Tasks!$A150="","",IF(S150=0,Tasks!U150,Tasks!S150))</f>
        <v/>
      </c>
      <c r="D150" s="26">
        <f>IF(Tasks!$A150="",0,N(Tasks!R150))</f>
        <v/>
      </c>
      <c r="E150" s="32">
        <f>IF($S150=0,0,IF($X150=1,IF(OR(AND(OR(MONTH(E$5)=Tasks!$X150,MONTH(E$5)=Tasks!$Y150),E$5&gt;=DATE(YEAR($T150),MONTH($T150),1)),AND(0=0,T150&lt;PlanStart)),1,0),IF($U150&gt;0,IF(AND(0&gt;=$W150,MOD(0-$W150,$U150)=0),1,0),IF(EOMONTH(E$5,0)&lt;$T150,0,MAX(0,INT((EOMONTH(E$5,0)-$T150)/$V150)-IF(E$5&gt;$T150,-INT(-(E$5-$T150)/$V150),0)+1)))))</f>
        <v/>
      </c>
      <c r="F150" s="32">
        <f>IF($S150=0,0,IF($X150=1,IF(OR(AND(OR(MONTH(F$5)=Tasks!$X150,MONTH(F$5)=Tasks!$Y150),F$5&gt;=DATE(YEAR($T150),MONTH($T150),1))),1,0),IF($U150&gt;0,IF(AND(1&gt;=$W150,MOD(1-$W150,$U150)=0),1,0),IF(EOMONTH(F$5,0)&lt;$T150,0,MAX(0,INT((EOMONTH(F$5,0)-$T150)/$V150)-IF(F$5&gt;$T150,-INT(-(F$5-$T150)/$V150),0)+1)))))</f>
        <v/>
      </c>
      <c r="G150" s="32">
        <f>IF($S150=0,0,IF($X150=1,IF(OR(AND(OR(MONTH(G$5)=Tasks!$X150,MONTH(G$5)=Tasks!$Y150),G$5&gt;=DATE(YEAR($T150),MONTH($T150),1))),1,0),IF($U150&gt;0,IF(AND(2&gt;=$W150,MOD(2-$W150,$U150)=0),1,0),IF(EOMONTH(G$5,0)&lt;$T150,0,MAX(0,INT((EOMONTH(G$5,0)-$T150)/$V150)-IF(G$5&gt;$T150,-INT(-(G$5-$T150)/$V150),0)+1)))))</f>
        <v/>
      </c>
      <c r="H150" s="32">
        <f>IF($S150=0,0,IF($X150=1,IF(OR(AND(OR(MONTH(H$5)=Tasks!$X150,MONTH(H$5)=Tasks!$Y150),H$5&gt;=DATE(YEAR($T150),MONTH($T150),1))),1,0),IF($U150&gt;0,IF(AND(3&gt;=$W150,MOD(3-$W150,$U150)=0),1,0),IF(EOMONTH(H$5,0)&lt;$T150,0,MAX(0,INT((EOMONTH(H$5,0)-$T150)/$V150)-IF(H$5&gt;$T150,-INT(-(H$5-$T150)/$V150),0)+1)))))</f>
        <v/>
      </c>
      <c r="I150" s="32">
        <f>IF($S150=0,0,IF($X150=1,IF(OR(AND(OR(MONTH(I$5)=Tasks!$X150,MONTH(I$5)=Tasks!$Y150),I$5&gt;=DATE(YEAR($T150),MONTH($T150),1))),1,0),IF($U150&gt;0,IF(AND(4&gt;=$W150,MOD(4-$W150,$U150)=0),1,0),IF(EOMONTH(I$5,0)&lt;$T150,0,MAX(0,INT((EOMONTH(I$5,0)-$T150)/$V150)-IF(I$5&gt;$T150,-INT(-(I$5-$T150)/$V150),0)+1)))))</f>
        <v/>
      </c>
      <c r="J150" s="32">
        <f>IF($S150=0,0,IF($X150=1,IF(OR(AND(OR(MONTH(J$5)=Tasks!$X150,MONTH(J$5)=Tasks!$Y150),J$5&gt;=DATE(YEAR($T150),MONTH($T150),1))),1,0),IF($U150&gt;0,IF(AND(5&gt;=$W150,MOD(5-$W150,$U150)=0),1,0),IF(EOMONTH(J$5,0)&lt;$T150,0,MAX(0,INT((EOMONTH(J$5,0)-$T150)/$V150)-IF(J$5&gt;$T150,-INT(-(J$5-$T150)/$V150),0)+1)))))</f>
        <v/>
      </c>
      <c r="K150" s="32">
        <f>IF($S150=0,0,IF($X150=1,IF(OR(AND(OR(MONTH(K$5)=Tasks!$X150,MONTH(K$5)=Tasks!$Y150),K$5&gt;=DATE(YEAR($T150),MONTH($T150),1))),1,0),IF($U150&gt;0,IF(AND(6&gt;=$W150,MOD(6-$W150,$U150)=0),1,0),IF(EOMONTH(K$5,0)&lt;$T150,0,MAX(0,INT((EOMONTH(K$5,0)-$T150)/$V150)-IF(K$5&gt;$T150,-INT(-(K$5-$T150)/$V150),0)+1)))))</f>
        <v/>
      </c>
      <c r="L150" s="32">
        <f>IF($S150=0,0,IF($X150=1,IF(OR(AND(OR(MONTH(L$5)=Tasks!$X150,MONTH(L$5)=Tasks!$Y150),L$5&gt;=DATE(YEAR($T150),MONTH($T150),1))),1,0),IF($U150&gt;0,IF(AND(7&gt;=$W150,MOD(7-$W150,$U150)=0),1,0),IF(EOMONTH(L$5,0)&lt;$T150,0,MAX(0,INT((EOMONTH(L$5,0)-$T150)/$V150)-IF(L$5&gt;$T150,-INT(-(L$5-$T150)/$V150),0)+1)))))</f>
        <v/>
      </c>
      <c r="M150" s="32">
        <f>IF($S150=0,0,IF($X150=1,IF(OR(AND(OR(MONTH(M$5)=Tasks!$X150,MONTH(M$5)=Tasks!$Y150),M$5&gt;=DATE(YEAR($T150),MONTH($T150),1))),1,0),IF($U150&gt;0,IF(AND(8&gt;=$W150,MOD(8-$W150,$U150)=0),1,0),IF(EOMONTH(M$5,0)&lt;$T150,0,MAX(0,INT((EOMONTH(M$5,0)-$T150)/$V150)-IF(M$5&gt;$T150,-INT(-(M$5-$T150)/$V150),0)+1)))))</f>
        <v/>
      </c>
      <c r="N150" s="32">
        <f>IF($S150=0,0,IF($X150=1,IF(OR(AND(OR(MONTH(N$5)=Tasks!$X150,MONTH(N$5)=Tasks!$Y150),N$5&gt;=DATE(YEAR($T150),MONTH($T150),1))),1,0),IF($U150&gt;0,IF(AND(9&gt;=$W150,MOD(9-$W150,$U150)=0),1,0),IF(EOMONTH(N$5,0)&lt;$T150,0,MAX(0,INT((EOMONTH(N$5,0)-$T150)/$V150)-IF(N$5&gt;$T150,-INT(-(N$5-$T150)/$V150),0)+1)))))</f>
        <v/>
      </c>
      <c r="O150" s="32">
        <f>IF($S150=0,0,IF($X150=1,IF(OR(AND(OR(MONTH(O$5)=Tasks!$X150,MONTH(O$5)=Tasks!$Y150),O$5&gt;=DATE(YEAR($T150),MONTH($T150),1))),1,0),IF($U150&gt;0,IF(AND(10&gt;=$W150,MOD(10-$W150,$U150)=0),1,0),IF(EOMONTH(O$5,0)&lt;$T150,0,MAX(0,INT((EOMONTH(O$5,0)-$T150)/$V150)-IF(O$5&gt;$T150,-INT(-(O$5-$T150)/$V150),0)+1)))))</f>
        <v/>
      </c>
      <c r="P150" s="32">
        <f>IF($S150=0,0,IF($X150=1,IF(OR(AND(OR(MONTH(P$5)=Tasks!$X150,MONTH(P$5)=Tasks!$Y150),P$5&gt;=DATE(YEAR($T150),MONTH($T150),1))),1,0),IF($U150&gt;0,IF(AND(11&gt;=$W150,MOD(11-$W150,$U150)=0),1,0),IF(EOMONTH(P$5,0)&lt;$T150,0,MAX(0,INT((EOMONTH(P$5,0)-$T150)/$V150)-IF(P$5&gt;$T150,-INT(-(P$5-$T150)/$V150),0)+1)))))</f>
        <v/>
      </c>
      <c r="Q150" s="32">
        <f>SUM(E150:P150)</f>
        <v/>
      </c>
      <c r="R150" s="26">
        <f>Q150*D150</f>
        <v/>
      </c>
      <c r="S150" s="22">
        <f>IF(AND(Tasks!$A150&lt;&gt;"",Tasks!Z150=1,Tasks!L150&lt;&gt;"No"),1,0)</f>
        <v/>
      </c>
      <c r="T150" s="7">
        <f>IF(S150=0,"",IF(X150=1,Tasks!S150,MAX(Tasks!S150,AsOf)))</f>
        <v/>
      </c>
      <c r="U150" s="22">
        <f>IF(OR(S150=0,X150=1),0,IF(Tasks!F150="Months",Tasks!E150,IF(Tasks!F150="Years",12*Tasks!E150,0)))</f>
        <v/>
      </c>
      <c r="V150" s="22">
        <f>IF(OR(S150=0,X150=1),0,IF(Tasks!F150="Days",Tasks!E150,IF(Tasks!F150="Weeks",7*Tasks!E150,0)))</f>
        <v/>
      </c>
      <c r="W150" s="22">
        <f>IF(S150=0,"",(YEAR(T150)-YEAR(PlanStart))*12+MONTH(T150)-MONTH(PlanStart))</f>
        <v/>
      </c>
      <c r="X150" s="22">
        <f>IF(Tasks!D150="Seasonal",1,0)</f>
        <v/>
      </c>
    </row>
    <row r="151">
      <c r="A151" s="11">
        <f>IF(Tasks!$A151="","",Tasks!$A151)</f>
        <v/>
      </c>
      <c r="B151" s="11">
        <f>IF(Tasks!$A151="","",Tasks!B151&amp;"")</f>
        <v/>
      </c>
      <c r="C151" s="31">
        <f>IF(Tasks!$A151="","",IF(S151=0,Tasks!U151,Tasks!S151))</f>
        <v/>
      </c>
      <c r="D151" s="26">
        <f>IF(Tasks!$A151="",0,N(Tasks!R151))</f>
        <v/>
      </c>
      <c r="E151" s="32">
        <f>IF($S151=0,0,IF($X151=1,IF(OR(AND(OR(MONTH(E$5)=Tasks!$X151,MONTH(E$5)=Tasks!$Y151),E$5&gt;=DATE(YEAR($T151),MONTH($T151),1)),AND(0=0,T151&lt;PlanStart)),1,0),IF($U151&gt;0,IF(AND(0&gt;=$W151,MOD(0-$W151,$U151)=0),1,0),IF(EOMONTH(E$5,0)&lt;$T151,0,MAX(0,INT((EOMONTH(E$5,0)-$T151)/$V151)-IF(E$5&gt;$T151,-INT(-(E$5-$T151)/$V151),0)+1)))))</f>
        <v/>
      </c>
      <c r="F151" s="32">
        <f>IF($S151=0,0,IF($X151=1,IF(OR(AND(OR(MONTH(F$5)=Tasks!$X151,MONTH(F$5)=Tasks!$Y151),F$5&gt;=DATE(YEAR($T151),MONTH($T151),1))),1,0),IF($U151&gt;0,IF(AND(1&gt;=$W151,MOD(1-$W151,$U151)=0),1,0),IF(EOMONTH(F$5,0)&lt;$T151,0,MAX(0,INT((EOMONTH(F$5,0)-$T151)/$V151)-IF(F$5&gt;$T151,-INT(-(F$5-$T151)/$V151),0)+1)))))</f>
        <v/>
      </c>
      <c r="G151" s="32">
        <f>IF($S151=0,0,IF($X151=1,IF(OR(AND(OR(MONTH(G$5)=Tasks!$X151,MONTH(G$5)=Tasks!$Y151),G$5&gt;=DATE(YEAR($T151),MONTH($T151),1))),1,0),IF($U151&gt;0,IF(AND(2&gt;=$W151,MOD(2-$W151,$U151)=0),1,0),IF(EOMONTH(G$5,0)&lt;$T151,0,MAX(0,INT((EOMONTH(G$5,0)-$T151)/$V151)-IF(G$5&gt;$T151,-INT(-(G$5-$T151)/$V151),0)+1)))))</f>
        <v/>
      </c>
      <c r="H151" s="32">
        <f>IF($S151=0,0,IF($X151=1,IF(OR(AND(OR(MONTH(H$5)=Tasks!$X151,MONTH(H$5)=Tasks!$Y151),H$5&gt;=DATE(YEAR($T151),MONTH($T151),1))),1,0),IF($U151&gt;0,IF(AND(3&gt;=$W151,MOD(3-$W151,$U151)=0),1,0),IF(EOMONTH(H$5,0)&lt;$T151,0,MAX(0,INT((EOMONTH(H$5,0)-$T151)/$V151)-IF(H$5&gt;$T151,-INT(-(H$5-$T151)/$V151),0)+1)))))</f>
        <v/>
      </c>
      <c r="I151" s="32">
        <f>IF($S151=0,0,IF($X151=1,IF(OR(AND(OR(MONTH(I$5)=Tasks!$X151,MONTH(I$5)=Tasks!$Y151),I$5&gt;=DATE(YEAR($T151),MONTH($T151),1))),1,0),IF($U151&gt;0,IF(AND(4&gt;=$W151,MOD(4-$W151,$U151)=0),1,0),IF(EOMONTH(I$5,0)&lt;$T151,0,MAX(0,INT((EOMONTH(I$5,0)-$T151)/$V151)-IF(I$5&gt;$T151,-INT(-(I$5-$T151)/$V151),0)+1)))))</f>
        <v/>
      </c>
      <c r="J151" s="32">
        <f>IF($S151=0,0,IF($X151=1,IF(OR(AND(OR(MONTH(J$5)=Tasks!$X151,MONTH(J$5)=Tasks!$Y151),J$5&gt;=DATE(YEAR($T151),MONTH($T151),1))),1,0),IF($U151&gt;0,IF(AND(5&gt;=$W151,MOD(5-$W151,$U151)=0),1,0),IF(EOMONTH(J$5,0)&lt;$T151,0,MAX(0,INT((EOMONTH(J$5,0)-$T151)/$V151)-IF(J$5&gt;$T151,-INT(-(J$5-$T151)/$V151),0)+1)))))</f>
        <v/>
      </c>
      <c r="K151" s="32">
        <f>IF($S151=0,0,IF($X151=1,IF(OR(AND(OR(MONTH(K$5)=Tasks!$X151,MONTH(K$5)=Tasks!$Y151),K$5&gt;=DATE(YEAR($T151),MONTH($T151),1))),1,0),IF($U151&gt;0,IF(AND(6&gt;=$W151,MOD(6-$W151,$U151)=0),1,0),IF(EOMONTH(K$5,0)&lt;$T151,0,MAX(0,INT((EOMONTH(K$5,0)-$T151)/$V151)-IF(K$5&gt;$T151,-INT(-(K$5-$T151)/$V151),0)+1)))))</f>
        <v/>
      </c>
      <c r="L151" s="32">
        <f>IF($S151=0,0,IF($X151=1,IF(OR(AND(OR(MONTH(L$5)=Tasks!$X151,MONTH(L$5)=Tasks!$Y151),L$5&gt;=DATE(YEAR($T151),MONTH($T151),1))),1,0),IF($U151&gt;0,IF(AND(7&gt;=$W151,MOD(7-$W151,$U151)=0),1,0),IF(EOMONTH(L$5,0)&lt;$T151,0,MAX(0,INT((EOMONTH(L$5,0)-$T151)/$V151)-IF(L$5&gt;$T151,-INT(-(L$5-$T151)/$V151),0)+1)))))</f>
        <v/>
      </c>
      <c r="M151" s="32">
        <f>IF($S151=0,0,IF($X151=1,IF(OR(AND(OR(MONTH(M$5)=Tasks!$X151,MONTH(M$5)=Tasks!$Y151),M$5&gt;=DATE(YEAR($T151),MONTH($T151),1))),1,0),IF($U151&gt;0,IF(AND(8&gt;=$W151,MOD(8-$W151,$U151)=0),1,0),IF(EOMONTH(M$5,0)&lt;$T151,0,MAX(0,INT((EOMONTH(M$5,0)-$T151)/$V151)-IF(M$5&gt;$T151,-INT(-(M$5-$T151)/$V151),0)+1)))))</f>
        <v/>
      </c>
      <c r="N151" s="32">
        <f>IF($S151=0,0,IF($X151=1,IF(OR(AND(OR(MONTH(N$5)=Tasks!$X151,MONTH(N$5)=Tasks!$Y151),N$5&gt;=DATE(YEAR($T151),MONTH($T151),1))),1,0),IF($U151&gt;0,IF(AND(9&gt;=$W151,MOD(9-$W151,$U151)=0),1,0),IF(EOMONTH(N$5,0)&lt;$T151,0,MAX(0,INT((EOMONTH(N$5,0)-$T151)/$V151)-IF(N$5&gt;$T151,-INT(-(N$5-$T151)/$V151),0)+1)))))</f>
        <v/>
      </c>
      <c r="O151" s="32">
        <f>IF($S151=0,0,IF($X151=1,IF(OR(AND(OR(MONTH(O$5)=Tasks!$X151,MONTH(O$5)=Tasks!$Y151),O$5&gt;=DATE(YEAR($T151),MONTH($T151),1))),1,0),IF($U151&gt;0,IF(AND(10&gt;=$W151,MOD(10-$W151,$U151)=0),1,0),IF(EOMONTH(O$5,0)&lt;$T151,0,MAX(0,INT((EOMONTH(O$5,0)-$T151)/$V151)-IF(O$5&gt;$T151,-INT(-(O$5-$T151)/$V151),0)+1)))))</f>
        <v/>
      </c>
      <c r="P151" s="32">
        <f>IF($S151=0,0,IF($X151=1,IF(OR(AND(OR(MONTH(P$5)=Tasks!$X151,MONTH(P$5)=Tasks!$Y151),P$5&gt;=DATE(YEAR($T151),MONTH($T151),1))),1,0),IF($U151&gt;0,IF(AND(11&gt;=$W151,MOD(11-$W151,$U151)=0),1,0),IF(EOMONTH(P$5,0)&lt;$T151,0,MAX(0,INT((EOMONTH(P$5,0)-$T151)/$V151)-IF(P$5&gt;$T151,-INT(-(P$5-$T151)/$V151),0)+1)))))</f>
        <v/>
      </c>
      <c r="Q151" s="32">
        <f>SUM(E151:P151)</f>
        <v/>
      </c>
      <c r="R151" s="26">
        <f>Q151*D151</f>
        <v/>
      </c>
      <c r="S151" s="22">
        <f>IF(AND(Tasks!$A151&lt;&gt;"",Tasks!Z151=1,Tasks!L151&lt;&gt;"No"),1,0)</f>
        <v/>
      </c>
      <c r="T151" s="7">
        <f>IF(S151=0,"",IF(X151=1,Tasks!S151,MAX(Tasks!S151,AsOf)))</f>
        <v/>
      </c>
      <c r="U151" s="22">
        <f>IF(OR(S151=0,X151=1),0,IF(Tasks!F151="Months",Tasks!E151,IF(Tasks!F151="Years",12*Tasks!E151,0)))</f>
        <v/>
      </c>
      <c r="V151" s="22">
        <f>IF(OR(S151=0,X151=1),0,IF(Tasks!F151="Days",Tasks!E151,IF(Tasks!F151="Weeks",7*Tasks!E151,0)))</f>
        <v/>
      </c>
      <c r="W151" s="22">
        <f>IF(S151=0,"",(YEAR(T151)-YEAR(PlanStart))*12+MONTH(T151)-MONTH(PlanStart))</f>
        <v/>
      </c>
      <c r="X151" s="22">
        <f>IF(Tasks!D151="Seasonal",1,0)</f>
        <v/>
      </c>
    </row>
    <row r="152">
      <c r="A152" s="11">
        <f>IF(Tasks!$A152="","",Tasks!$A152)</f>
        <v/>
      </c>
      <c r="B152" s="11">
        <f>IF(Tasks!$A152="","",Tasks!B152&amp;"")</f>
        <v/>
      </c>
      <c r="C152" s="31">
        <f>IF(Tasks!$A152="","",IF(S152=0,Tasks!U152,Tasks!S152))</f>
        <v/>
      </c>
      <c r="D152" s="26">
        <f>IF(Tasks!$A152="",0,N(Tasks!R152))</f>
        <v/>
      </c>
      <c r="E152" s="32">
        <f>IF($S152=0,0,IF($X152=1,IF(OR(AND(OR(MONTH(E$5)=Tasks!$X152,MONTH(E$5)=Tasks!$Y152),E$5&gt;=DATE(YEAR($T152),MONTH($T152),1)),AND(0=0,T152&lt;PlanStart)),1,0),IF($U152&gt;0,IF(AND(0&gt;=$W152,MOD(0-$W152,$U152)=0),1,0),IF(EOMONTH(E$5,0)&lt;$T152,0,MAX(0,INT((EOMONTH(E$5,0)-$T152)/$V152)-IF(E$5&gt;$T152,-INT(-(E$5-$T152)/$V152),0)+1)))))</f>
        <v/>
      </c>
      <c r="F152" s="32">
        <f>IF($S152=0,0,IF($X152=1,IF(OR(AND(OR(MONTH(F$5)=Tasks!$X152,MONTH(F$5)=Tasks!$Y152),F$5&gt;=DATE(YEAR($T152),MONTH($T152),1))),1,0),IF($U152&gt;0,IF(AND(1&gt;=$W152,MOD(1-$W152,$U152)=0),1,0),IF(EOMONTH(F$5,0)&lt;$T152,0,MAX(0,INT((EOMONTH(F$5,0)-$T152)/$V152)-IF(F$5&gt;$T152,-INT(-(F$5-$T152)/$V152),0)+1)))))</f>
        <v/>
      </c>
      <c r="G152" s="32">
        <f>IF($S152=0,0,IF($X152=1,IF(OR(AND(OR(MONTH(G$5)=Tasks!$X152,MONTH(G$5)=Tasks!$Y152),G$5&gt;=DATE(YEAR($T152),MONTH($T152),1))),1,0),IF($U152&gt;0,IF(AND(2&gt;=$W152,MOD(2-$W152,$U152)=0),1,0),IF(EOMONTH(G$5,0)&lt;$T152,0,MAX(0,INT((EOMONTH(G$5,0)-$T152)/$V152)-IF(G$5&gt;$T152,-INT(-(G$5-$T152)/$V152),0)+1)))))</f>
        <v/>
      </c>
      <c r="H152" s="32">
        <f>IF($S152=0,0,IF($X152=1,IF(OR(AND(OR(MONTH(H$5)=Tasks!$X152,MONTH(H$5)=Tasks!$Y152),H$5&gt;=DATE(YEAR($T152),MONTH($T152),1))),1,0),IF($U152&gt;0,IF(AND(3&gt;=$W152,MOD(3-$W152,$U152)=0),1,0),IF(EOMONTH(H$5,0)&lt;$T152,0,MAX(0,INT((EOMONTH(H$5,0)-$T152)/$V152)-IF(H$5&gt;$T152,-INT(-(H$5-$T152)/$V152),0)+1)))))</f>
        <v/>
      </c>
      <c r="I152" s="32">
        <f>IF($S152=0,0,IF($X152=1,IF(OR(AND(OR(MONTH(I$5)=Tasks!$X152,MONTH(I$5)=Tasks!$Y152),I$5&gt;=DATE(YEAR($T152),MONTH($T152),1))),1,0),IF($U152&gt;0,IF(AND(4&gt;=$W152,MOD(4-$W152,$U152)=0),1,0),IF(EOMONTH(I$5,0)&lt;$T152,0,MAX(0,INT((EOMONTH(I$5,0)-$T152)/$V152)-IF(I$5&gt;$T152,-INT(-(I$5-$T152)/$V152),0)+1)))))</f>
        <v/>
      </c>
      <c r="J152" s="32">
        <f>IF($S152=0,0,IF($X152=1,IF(OR(AND(OR(MONTH(J$5)=Tasks!$X152,MONTH(J$5)=Tasks!$Y152),J$5&gt;=DATE(YEAR($T152),MONTH($T152),1))),1,0),IF($U152&gt;0,IF(AND(5&gt;=$W152,MOD(5-$W152,$U152)=0),1,0),IF(EOMONTH(J$5,0)&lt;$T152,0,MAX(0,INT((EOMONTH(J$5,0)-$T152)/$V152)-IF(J$5&gt;$T152,-INT(-(J$5-$T152)/$V152),0)+1)))))</f>
        <v/>
      </c>
      <c r="K152" s="32">
        <f>IF($S152=0,0,IF($X152=1,IF(OR(AND(OR(MONTH(K$5)=Tasks!$X152,MONTH(K$5)=Tasks!$Y152),K$5&gt;=DATE(YEAR($T152),MONTH($T152),1))),1,0),IF($U152&gt;0,IF(AND(6&gt;=$W152,MOD(6-$W152,$U152)=0),1,0),IF(EOMONTH(K$5,0)&lt;$T152,0,MAX(0,INT((EOMONTH(K$5,0)-$T152)/$V152)-IF(K$5&gt;$T152,-INT(-(K$5-$T152)/$V152),0)+1)))))</f>
        <v/>
      </c>
      <c r="L152" s="32">
        <f>IF($S152=0,0,IF($X152=1,IF(OR(AND(OR(MONTH(L$5)=Tasks!$X152,MONTH(L$5)=Tasks!$Y152),L$5&gt;=DATE(YEAR($T152),MONTH($T152),1))),1,0),IF($U152&gt;0,IF(AND(7&gt;=$W152,MOD(7-$W152,$U152)=0),1,0),IF(EOMONTH(L$5,0)&lt;$T152,0,MAX(0,INT((EOMONTH(L$5,0)-$T152)/$V152)-IF(L$5&gt;$T152,-INT(-(L$5-$T152)/$V152),0)+1)))))</f>
        <v/>
      </c>
      <c r="M152" s="32">
        <f>IF($S152=0,0,IF($X152=1,IF(OR(AND(OR(MONTH(M$5)=Tasks!$X152,MONTH(M$5)=Tasks!$Y152),M$5&gt;=DATE(YEAR($T152),MONTH($T152),1))),1,0),IF($U152&gt;0,IF(AND(8&gt;=$W152,MOD(8-$W152,$U152)=0),1,0),IF(EOMONTH(M$5,0)&lt;$T152,0,MAX(0,INT((EOMONTH(M$5,0)-$T152)/$V152)-IF(M$5&gt;$T152,-INT(-(M$5-$T152)/$V152),0)+1)))))</f>
        <v/>
      </c>
      <c r="N152" s="32">
        <f>IF($S152=0,0,IF($X152=1,IF(OR(AND(OR(MONTH(N$5)=Tasks!$X152,MONTH(N$5)=Tasks!$Y152),N$5&gt;=DATE(YEAR($T152),MONTH($T152),1))),1,0),IF($U152&gt;0,IF(AND(9&gt;=$W152,MOD(9-$W152,$U152)=0),1,0),IF(EOMONTH(N$5,0)&lt;$T152,0,MAX(0,INT((EOMONTH(N$5,0)-$T152)/$V152)-IF(N$5&gt;$T152,-INT(-(N$5-$T152)/$V152),0)+1)))))</f>
        <v/>
      </c>
      <c r="O152" s="32">
        <f>IF($S152=0,0,IF($X152=1,IF(OR(AND(OR(MONTH(O$5)=Tasks!$X152,MONTH(O$5)=Tasks!$Y152),O$5&gt;=DATE(YEAR($T152),MONTH($T152),1))),1,0),IF($U152&gt;0,IF(AND(10&gt;=$W152,MOD(10-$W152,$U152)=0),1,0),IF(EOMONTH(O$5,0)&lt;$T152,0,MAX(0,INT((EOMONTH(O$5,0)-$T152)/$V152)-IF(O$5&gt;$T152,-INT(-(O$5-$T152)/$V152),0)+1)))))</f>
        <v/>
      </c>
      <c r="P152" s="32">
        <f>IF($S152=0,0,IF($X152=1,IF(OR(AND(OR(MONTH(P$5)=Tasks!$X152,MONTH(P$5)=Tasks!$Y152),P$5&gt;=DATE(YEAR($T152),MONTH($T152),1))),1,0),IF($U152&gt;0,IF(AND(11&gt;=$W152,MOD(11-$W152,$U152)=0),1,0),IF(EOMONTH(P$5,0)&lt;$T152,0,MAX(0,INT((EOMONTH(P$5,0)-$T152)/$V152)-IF(P$5&gt;$T152,-INT(-(P$5-$T152)/$V152),0)+1)))))</f>
        <v/>
      </c>
      <c r="Q152" s="32">
        <f>SUM(E152:P152)</f>
        <v/>
      </c>
      <c r="R152" s="26">
        <f>Q152*D152</f>
        <v/>
      </c>
      <c r="S152" s="22">
        <f>IF(AND(Tasks!$A152&lt;&gt;"",Tasks!Z152=1,Tasks!L152&lt;&gt;"No"),1,0)</f>
        <v/>
      </c>
      <c r="T152" s="7">
        <f>IF(S152=0,"",IF(X152=1,Tasks!S152,MAX(Tasks!S152,AsOf)))</f>
        <v/>
      </c>
      <c r="U152" s="22">
        <f>IF(OR(S152=0,X152=1),0,IF(Tasks!F152="Months",Tasks!E152,IF(Tasks!F152="Years",12*Tasks!E152,0)))</f>
        <v/>
      </c>
      <c r="V152" s="22">
        <f>IF(OR(S152=0,X152=1),0,IF(Tasks!F152="Days",Tasks!E152,IF(Tasks!F152="Weeks",7*Tasks!E152,0)))</f>
        <v/>
      </c>
      <c r="W152" s="22">
        <f>IF(S152=0,"",(YEAR(T152)-YEAR(PlanStart))*12+MONTH(T152)-MONTH(PlanStart))</f>
        <v/>
      </c>
      <c r="X152" s="22">
        <f>IF(Tasks!D152="Seasonal",1,0)</f>
        <v/>
      </c>
    </row>
    <row r="153">
      <c r="A153" s="11">
        <f>IF(Tasks!$A153="","",Tasks!$A153)</f>
        <v/>
      </c>
      <c r="B153" s="11">
        <f>IF(Tasks!$A153="","",Tasks!B153&amp;"")</f>
        <v/>
      </c>
      <c r="C153" s="31">
        <f>IF(Tasks!$A153="","",IF(S153=0,Tasks!U153,Tasks!S153))</f>
        <v/>
      </c>
      <c r="D153" s="26">
        <f>IF(Tasks!$A153="",0,N(Tasks!R153))</f>
        <v/>
      </c>
      <c r="E153" s="32">
        <f>IF($S153=0,0,IF($X153=1,IF(OR(AND(OR(MONTH(E$5)=Tasks!$X153,MONTH(E$5)=Tasks!$Y153),E$5&gt;=DATE(YEAR($T153),MONTH($T153),1)),AND(0=0,T153&lt;PlanStart)),1,0),IF($U153&gt;0,IF(AND(0&gt;=$W153,MOD(0-$W153,$U153)=0),1,0),IF(EOMONTH(E$5,0)&lt;$T153,0,MAX(0,INT((EOMONTH(E$5,0)-$T153)/$V153)-IF(E$5&gt;$T153,-INT(-(E$5-$T153)/$V153),0)+1)))))</f>
        <v/>
      </c>
      <c r="F153" s="32">
        <f>IF($S153=0,0,IF($X153=1,IF(OR(AND(OR(MONTH(F$5)=Tasks!$X153,MONTH(F$5)=Tasks!$Y153),F$5&gt;=DATE(YEAR($T153),MONTH($T153),1))),1,0),IF($U153&gt;0,IF(AND(1&gt;=$W153,MOD(1-$W153,$U153)=0),1,0),IF(EOMONTH(F$5,0)&lt;$T153,0,MAX(0,INT((EOMONTH(F$5,0)-$T153)/$V153)-IF(F$5&gt;$T153,-INT(-(F$5-$T153)/$V153),0)+1)))))</f>
        <v/>
      </c>
      <c r="G153" s="32">
        <f>IF($S153=0,0,IF($X153=1,IF(OR(AND(OR(MONTH(G$5)=Tasks!$X153,MONTH(G$5)=Tasks!$Y153),G$5&gt;=DATE(YEAR($T153),MONTH($T153),1))),1,0),IF($U153&gt;0,IF(AND(2&gt;=$W153,MOD(2-$W153,$U153)=0),1,0),IF(EOMONTH(G$5,0)&lt;$T153,0,MAX(0,INT((EOMONTH(G$5,0)-$T153)/$V153)-IF(G$5&gt;$T153,-INT(-(G$5-$T153)/$V153),0)+1)))))</f>
        <v/>
      </c>
      <c r="H153" s="32">
        <f>IF($S153=0,0,IF($X153=1,IF(OR(AND(OR(MONTH(H$5)=Tasks!$X153,MONTH(H$5)=Tasks!$Y153),H$5&gt;=DATE(YEAR($T153),MONTH($T153),1))),1,0),IF($U153&gt;0,IF(AND(3&gt;=$W153,MOD(3-$W153,$U153)=0),1,0),IF(EOMONTH(H$5,0)&lt;$T153,0,MAX(0,INT((EOMONTH(H$5,0)-$T153)/$V153)-IF(H$5&gt;$T153,-INT(-(H$5-$T153)/$V153),0)+1)))))</f>
        <v/>
      </c>
      <c r="I153" s="32">
        <f>IF($S153=0,0,IF($X153=1,IF(OR(AND(OR(MONTH(I$5)=Tasks!$X153,MONTH(I$5)=Tasks!$Y153),I$5&gt;=DATE(YEAR($T153),MONTH($T153),1))),1,0),IF($U153&gt;0,IF(AND(4&gt;=$W153,MOD(4-$W153,$U153)=0),1,0),IF(EOMONTH(I$5,0)&lt;$T153,0,MAX(0,INT((EOMONTH(I$5,0)-$T153)/$V153)-IF(I$5&gt;$T153,-INT(-(I$5-$T153)/$V153),0)+1)))))</f>
        <v/>
      </c>
      <c r="J153" s="32">
        <f>IF($S153=0,0,IF($X153=1,IF(OR(AND(OR(MONTH(J$5)=Tasks!$X153,MONTH(J$5)=Tasks!$Y153),J$5&gt;=DATE(YEAR($T153),MONTH($T153),1))),1,0),IF($U153&gt;0,IF(AND(5&gt;=$W153,MOD(5-$W153,$U153)=0),1,0),IF(EOMONTH(J$5,0)&lt;$T153,0,MAX(0,INT((EOMONTH(J$5,0)-$T153)/$V153)-IF(J$5&gt;$T153,-INT(-(J$5-$T153)/$V153),0)+1)))))</f>
        <v/>
      </c>
      <c r="K153" s="32">
        <f>IF($S153=0,0,IF($X153=1,IF(OR(AND(OR(MONTH(K$5)=Tasks!$X153,MONTH(K$5)=Tasks!$Y153),K$5&gt;=DATE(YEAR($T153),MONTH($T153),1))),1,0),IF($U153&gt;0,IF(AND(6&gt;=$W153,MOD(6-$W153,$U153)=0),1,0),IF(EOMONTH(K$5,0)&lt;$T153,0,MAX(0,INT((EOMONTH(K$5,0)-$T153)/$V153)-IF(K$5&gt;$T153,-INT(-(K$5-$T153)/$V153),0)+1)))))</f>
        <v/>
      </c>
      <c r="L153" s="32">
        <f>IF($S153=0,0,IF($X153=1,IF(OR(AND(OR(MONTH(L$5)=Tasks!$X153,MONTH(L$5)=Tasks!$Y153),L$5&gt;=DATE(YEAR($T153),MONTH($T153),1))),1,0),IF($U153&gt;0,IF(AND(7&gt;=$W153,MOD(7-$W153,$U153)=0),1,0),IF(EOMONTH(L$5,0)&lt;$T153,0,MAX(0,INT((EOMONTH(L$5,0)-$T153)/$V153)-IF(L$5&gt;$T153,-INT(-(L$5-$T153)/$V153),0)+1)))))</f>
        <v/>
      </c>
      <c r="M153" s="32">
        <f>IF($S153=0,0,IF($X153=1,IF(OR(AND(OR(MONTH(M$5)=Tasks!$X153,MONTH(M$5)=Tasks!$Y153),M$5&gt;=DATE(YEAR($T153),MONTH($T153),1))),1,0),IF($U153&gt;0,IF(AND(8&gt;=$W153,MOD(8-$W153,$U153)=0),1,0),IF(EOMONTH(M$5,0)&lt;$T153,0,MAX(0,INT((EOMONTH(M$5,0)-$T153)/$V153)-IF(M$5&gt;$T153,-INT(-(M$5-$T153)/$V153),0)+1)))))</f>
        <v/>
      </c>
      <c r="N153" s="32">
        <f>IF($S153=0,0,IF($X153=1,IF(OR(AND(OR(MONTH(N$5)=Tasks!$X153,MONTH(N$5)=Tasks!$Y153),N$5&gt;=DATE(YEAR($T153),MONTH($T153),1))),1,0),IF($U153&gt;0,IF(AND(9&gt;=$W153,MOD(9-$W153,$U153)=0),1,0),IF(EOMONTH(N$5,0)&lt;$T153,0,MAX(0,INT((EOMONTH(N$5,0)-$T153)/$V153)-IF(N$5&gt;$T153,-INT(-(N$5-$T153)/$V153),0)+1)))))</f>
        <v/>
      </c>
      <c r="O153" s="32">
        <f>IF($S153=0,0,IF($X153=1,IF(OR(AND(OR(MONTH(O$5)=Tasks!$X153,MONTH(O$5)=Tasks!$Y153),O$5&gt;=DATE(YEAR($T153),MONTH($T153),1))),1,0),IF($U153&gt;0,IF(AND(10&gt;=$W153,MOD(10-$W153,$U153)=0),1,0),IF(EOMONTH(O$5,0)&lt;$T153,0,MAX(0,INT((EOMONTH(O$5,0)-$T153)/$V153)-IF(O$5&gt;$T153,-INT(-(O$5-$T153)/$V153),0)+1)))))</f>
        <v/>
      </c>
      <c r="P153" s="32">
        <f>IF($S153=0,0,IF($X153=1,IF(OR(AND(OR(MONTH(P$5)=Tasks!$X153,MONTH(P$5)=Tasks!$Y153),P$5&gt;=DATE(YEAR($T153),MONTH($T153),1))),1,0),IF($U153&gt;0,IF(AND(11&gt;=$W153,MOD(11-$W153,$U153)=0),1,0),IF(EOMONTH(P$5,0)&lt;$T153,0,MAX(0,INT((EOMONTH(P$5,0)-$T153)/$V153)-IF(P$5&gt;$T153,-INT(-(P$5-$T153)/$V153),0)+1)))))</f>
        <v/>
      </c>
      <c r="Q153" s="32">
        <f>SUM(E153:P153)</f>
        <v/>
      </c>
      <c r="R153" s="26">
        <f>Q153*D153</f>
        <v/>
      </c>
      <c r="S153" s="22">
        <f>IF(AND(Tasks!$A153&lt;&gt;"",Tasks!Z153=1,Tasks!L153&lt;&gt;"No"),1,0)</f>
        <v/>
      </c>
      <c r="T153" s="7">
        <f>IF(S153=0,"",IF(X153=1,Tasks!S153,MAX(Tasks!S153,AsOf)))</f>
        <v/>
      </c>
      <c r="U153" s="22">
        <f>IF(OR(S153=0,X153=1),0,IF(Tasks!F153="Months",Tasks!E153,IF(Tasks!F153="Years",12*Tasks!E153,0)))</f>
        <v/>
      </c>
      <c r="V153" s="22">
        <f>IF(OR(S153=0,X153=1),0,IF(Tasks!F153="Days",Tasks!E153,IF(Tasks!F153="Weeks",7*Tasks!E153,0)))</f>
        <v/>
      </c>
      <c r="W153" s="22">
        <f>IF(S153=0,"",(YEAR(T153)-YEAR(PlanStart))*12+MONTH(T153)-MONTH(PlanStart))</f>
        <v/>
      </c>
      <c r="X153" s="22">
        <f>IF(Tasks!D153="Seasonal",1,0)</f>
        <v/>
      </c>
    </row>
    <row r="154">
      <c r="A154" s="11">
        <f>IF(Tasks!$A154="","",Tasks!$A154)</f>
        <v/>
      </c>
      <c r="B154" s="11">
        <f>IF(Tasks!$A154="","",Tasks!B154&amp;"")</f>
        <v/>
      </c>
      <c r="C154" s="31">
        <f>IF(Tasks!$A154="","",IF(S154=0,Tasks!U154,Tasks!S154))</f>
        <v/>
      </c>
      <c r="D154" s="26">
        <f>IF(Tasks!$A154="",0,N(Tasks!R154))</f>
        <v/>
      </c>
      <c r="E154" s="32">
        <f>IF($S154=0,0,IF($X154=1,IF(OR(AND(OR(MONTH(E$5)=Tasks!$X154,MONTH(E$5)=Tasks!$Y154),E$5&gt;=DATE(YEAR($T154),MONTH($T154),1)),AND(0=0,T154&lt;PlanStart)),1,0),IF($U154&gt;0,IF(AND(0&gt;=$W154,MOD(0-$W154,$U154)=0),1,0),IF(EOMONTH(E$5,0)&lt;$T154,0,MAX(0,INT((EOMONTH(E$5,0)-$T154)/$V154)-IF(E$5&gt;$T154,-INT(-(E$5-$T154)/$V154),0)+1)))))</f>
        <v/>
      </c>
      <c r="F154" s="32">
        <f>IF($S154=0,0,IF($X154=1,IF(OR(AND(OR(MONTH(F$5)=Tasks!$X154,MONTH(F$5)=Tasks!$Y154),F$5&gt;=DATE(YEAR($T154),MONTH($T154),1))),1,0),IF($U154&gt;0,IF(AND(1&gt;=$W154,MOD(1-$W154,$U154)=0),1,0),IF(EOMONTH(F$5,0)&lt;$T154,0,MAX(0,INT((EOMONTH(F$5,0)-$T154)/$V154)-IF(F$5&gt;$T154,-INT(-(F$5-$T154)/$V154),0)+1)))))</f>
        <v/>
      </c>
      <c r="G154" s="32">
        <f>IF($S154=0,0,IF($X154=1,IF(OR(AND(OR(MONTH(G$5)=Tasks!$X154,MONTH(G$5)=Tasks!$Y154),G$5&gt;=DATE(YEAR($T154),MONTH($T154),1))),1,0),IF($U154&gt;0,IF(AND(2&gt;=$W154,MOD(2-$W154,$U154)=0),1,0),IF(EOMONTH(G$5,0)&lt;$T154,0,MAX(0,INT((EOMONTH(G$5,0)-$T154)/$V154)-IF(G$5&gt;$T154,-INT(-(G$5-$T154)/$V154),0)+1)))))</f>
        <v/>
      </c>
      <c r="H154" s="32">
        <f>IF($S154=0,0,IF($X154=1,IF(OR(AND(OR(MONTH(H$5)=Tasks!$X154,MONTH(H$5)=Tasks!$Y154),H$5&gt;=DATE(YEAR($T154),MONTH($T154),1))),1,0),IF($U154&gt;0,IF(AND(3&gt;=$W154,MOD(3-$W154,$U154)=0),1,0),IF(EOMONTH(H$5,0)&lt;$T154,0,MAX(0,INT((EOMONTH(H$5,0)-$T154)/$V154)-IF(H$5&gt;$T154,-INT(-(H$5-$T154)/$V154),0)+1)))))</f>
        <v/>
      </c>
      <c r="I154" s="32">
        <f>IF($S154=0,0,IF($X154=1,IF(OR(AND(OR(MONTH(I$5)=Tasks!$X154,MONTH(I$5)=Tasks!$Y154),I$5&gt;=DATE(YEAR($T154),MONTH($T154),1))),1,0),IF($U154&gt;0,IF(AND(4&gt;=$W154,MOD(4-$W154,$U154)=0),1,0),IF(EOMONTH(I$5,0)&lt;$T154,0,MAX(0,INT((EOMONTH(I$5,0)-$T154)/$V154)-IF(I$5&gt;$T154,-INT(-(I$5-$T154)/$V154),0)+1)))))</f>
        <v/>
      </c>
      <c r="J154" s="32">
        <f>IF($S154=0,0,IF($X154=1,IF(OR(AND(OR(MONTH(J$5)=Tasks!$X154,MONTH(J$5)=Tasks!$Y154),J$5&gt;=DATE(YEAR($T154),MONTH($T154),1))),1,0),IF($U154&gt;0,IF(AND(5&gt;=$W154,MOD(5-$W154,$U154)=0),1,0),IF(EOMONTH(J$5,0)&lt;$T154,0,MAX(0,INT((EOMONTH(J$5,0)-$T154)/$V154)-IF(J$5&gt;$T154,-INT(-(J$5-$T154)/$V154),0)+1)))))</f>
        <v/>
      </c>
      <c r="K154" s="32">
        <f>IF($S154=0,0,IF($X154=1,IF(OR(AND(OR(MONTH(K$5)=Tasks!$X154,MONTH(K$5)=Tasks!$Y154),K$5&gt;=DATE(YEAR($T154),MONTH($T154),1))),1,0),IF($U154&gt;0,IF(AND(6&gt;=$W154,MOD(6-$W154,$U154)=0),1,0),IF(EOMONTH(K$5,0)&lt;$T154,0,MAX(0,INT((EOMONTH(K$5,0)-$T154)/$V154)-IF(K$5&gt;$T154,-INT(-(K$5-$T154)/$V154),0)+1)))))</f>
        <v/>
      </c>
      <c r="L154" s="32">
        <f>IF($S154=0,0,IF($X154=1,IF(OR(AND(OR(MONTH(L$5)=Tasks!$X154,MONTH(L$5)=Tasks!$Y154),L$5&gt;=DATE(YEAR($T154),MONTH($T154),1))),1,0),IF($U154&gt;0,IF(AND(7&gt;=$W154,MOD(7-$W154,$U154)=0),1,0),IF(EOMONTH(L$5,0)&lt;$T154,0,MAX(0,INT((EOMONTH(L$5,0)-$T154)/$V154)-IF(L$5&gt;$T154,-INT(-(L$5-$T154)/$V154),0)+1)))))</f>
        <v/>
      </c>
      <c r="M154" s="32">
        <f>IF($S154=0,0,IF($X154=1,IF(OR(AND(OR(MONTH(M$5)=Tasks!$X154,MONTH(M$5)=Tasks!$Y154),M$5&gt;=DATE(YEAR($T154),MONTH($T154),1))),1,0),IF($U154&gt;0,IF(AND(8&gt;=$W154,MOD(8-$W154,$U154)=0),1,0),IF(EOMONTH(M$5,0)&lt;$T154,0,MAX(0,INT((EOMONTH(M$5,0)-$T154)/$V154)-IF(M$5&gt;$T154,-INT(-(M$5-$T154)/$V154),0)+1)))))</f>
        <v/>
      </c>
      <c r="N154" s="32">
        <f>IF($S154=0,0,IF($X154=1,IF(OR(AND(OR(MONTH(N$5)=Tasks!$X154,MONTH(N$5)=Tasks!$Y154),N$5&gt;=DATE(YEAR($T154),MONTH($T154),1))),1,0),IF($U154&gt;0,IF(AND(9&gt;=$W154,MOD(9-$W154,$U154)=0),1,0),IF(EOMONTH(N$5,0)&lt;$T154,0,MAX(0,INT((EOMONTH(N$5,0)-$T154)/$V154)-IF(N$5&gt;$T154,-INT(-(N$5-$T154)/$V154),0)+1)))))</f>
        <v/>
      </c>
      <c r="O154" s="32">
        <f>IF($S154=0,0,IF($X154=1,IF(OR(AND(OR(MONTH(O$5)=Tasks!$X154,MONTH(O$5)=Tasks!$Y154),O$5&gt;=DATE(YEAR($T154),MONTH($T154),1))),1,0),IF($U154&gt;0,IF(AND(10&gt;=$W154,MOD(10-$W154,$U154)=0),1,0),IF(EOMONTH(O$5,0)&lt;$T154,0,MAX(0,INT((EOMONTH(O$5,0)-$T154)/$V154)-IF(O$5&gt;$T154,-INT(-(O$5-$T154)/$V154),0)+1)))))</f>
        <v/>
      </c>
      <c r="P154" s="32">
        <f>IF($S154=0,0,IF($X154=1,IF(OR(AND(OR(MONTH(P$5)=Tasks!$X154,MONTH(P$5)=Tasks!$Y154),P$5&gt;=DATE(YEAR($T154),MONTH($T154),1))),1,0),IF($U154&gt;0,IF(AND(11&gt;=$W154,MOD(11-$W154,$U154)=0),1,0),IF(EOMONTH(P$5,0)&lt;$T154,0,MAX(0,INT((EOMONTH(P$5,0)-$T154)/$V154)-IF(P$5&gt;$T154,-INT(-(P$5-$T154)/$V154),0)+1)))))</f>
        <v/>
      </c>
      <c r="Q154" s="32">
        <f>SUM(E154:P154)</f>
        <v/>
      </c>
      <c r="R154" s="26">
        <f>Q154*D154</f>
        <v/>
      </c>
      <c r="S154" s="22">
        <f>IF(AND(Tasks!$A154&lt;&gt;"",Tasks!Z154=1,Tasks!L154&lt;&gt;"No"),1,0)</f>
        <v/>
      </c>
      <c r="T154" s="7">
        <f>IF(S154=0,"",IF(X154=1,Tasks!S154,MAX(Tasks!S154,AsOf)))</f>
        <v/>
      </c>
      <c r="U154" s="22">
        <f>IF(OR(S154=0,X154=1),0,IF(Tasks!F154="Months",Tasks!E154,IF(Tasks!F154="Years",12*Tasks!E154,0)))</f>
        <v/>
      </c>
      <c r="V154" s="22">
        <f>IF(OR(S154=0,X154=1),0,IF(Tasks!F154="Days",Tasks!E154,IF(Tasks!F154="Weeks",7*Tasks!E154,0)))</f>
        <v/>
      </c>
      <c r="W154" s="22">
        <f>IF(S154=0,"",(YEAR(T154)-YEAR(PlanStart))*12+MONTH(T154)-MONTH(PlanStart))</f>
        <v/>
      </c>
      <c r="X154" s="22">
        <f>IF(Tasks!D154="Seasonal",1,0)</f>
        <v/>
      </c>
    </row>
    <row r="155">
      <c r="A155" s="11">
        <f>IF(Tasks!$A155="","",Tasks!$A155)</f>
        <v/>
      </c>
      <c r="B155" s="11">
        <f>IF(Tasks!$A155="","",Tasks!B155&amp;"")</f>
        <v/>
      </c>
      <c r="C155" s="31">
        <f>IF(Tasks!$A155="","",IF(S155=0,Tasks!U155,Tasks!S155))</f>
        <v/>
      </c>
      <c r="D155" s="26">
        <f>IF(Tasks!$A155="",0,N(Tasks!R155))</f>
        <v/>
      </c>
      <c r="E155" s="32">
        <f>IF($S155=0,0,IF($X155=1,IF(OR(AND(OR(MONTH(E$5)=Tasks!$X155,MONTH(E$5)=Tasks!$Y155),E$5&gt;=DATE(YEAR($T155),MONTH($T155),1)),AND(0=0,T155&lt;PlanStart)),1,0),IF($U155&gt;0,IF(AND(0&gt;=$W155,MOD(0-$W155,$U155)=0),1,0),IF(EOMONTH(E$5,0)&lt;$T155,0,MAX(0,INT((EOMONTH(E$5,0)-$T155)/$V155)-IF(E$5&gt;$T155,-INT(-(E$5-$T155)/$V155),0)+1)))))</f>
        <v/>
      </c>
      <c r="F155" s="32">
        <f>IF($S155=0,0,IF($X155=1,IF(OR(AND(OR(MONTH(F$5)=Tasks!$X155,MONTH(F$5)=Tasks!$Y155),F$5&gt;=DATE(YEAR($T155),MONTH($T155),1))),1,0),IF($U155&gt;0,IF(AND(1&gt;=$W155,MOD(1-$W155,$U155)=0),1,0),IF(EOMONTH(F$5,0)&lt;$T155,0,MAX(0,INT((EOMONTH(F$5,0)-$T155)/$V155)-IF(F$5&gt;$T155,-INT(-(F$5-$T155)/$V155),0)+1)))))</f>
        <v/>
      </c>
      <c r="G155" s="32">
        <f>IF($S155=0,0,IF($X155=1,IF(OR(AND(OR(MONTH(G$5)=Tasks!$X155,MONTH(G$5)=Tasks!$Y155),G$5&gt;=DATE(YEAR($T155),MONTH($T155),1))),1,0),IF($U155&gt;0,IF(AND(2&gt;=$W155,MOD(2-$W155,$U155)=0),1,0),IF(EOMONTH(G$5,0)&lt;$T155,0,MAX(0,INT((EOMONTH(G$5,0)-$T155)/$V155)-IF(G$5&gt;$T155,-INT(-(G$5-$T155)/$V155),0)+1)))))</f>
        <v/>
      </c>
      <c r="H155" s="32">
        <f>IF($S155=0,0,IF($X155=1,IF(OR(AND(OR(MONTH(H$5)=Tasks!$X155,MONTH(H$5)=Tasks!$Y155),H$5&gt;=DATE(YEAR($T155),MONTH($T155),1))),1,0),IF($U155&gt;0,IF(AND(3&gt;=$W155,MOD(3-$W155,$U155)=0),1,0),IF(EOMONTH(H$5,0)&lt;$T155,0,MAX(0,INT((EOMONTH(H$5,0)-$T155)/$V155)-IF(H$5&gt;$T155,-INT(-(H$5-$T155)/$V155),0)+1)))))</f>
        <v/>
      </c>
      <c r="I155" s="32">
        <f>IF($S155=0,0,IF($X155=1,IF(OR(AND(OR(MONTH(I$5)=Tasks!$X155,MONTH(I$5)=Tasks!$Y155),I$5&gt;=DATE(YEAR($T155),MONTH($T155),1))),1,0),IF($U155&gt;0,IF(AND(4&gt;=$W155,MOD(4-$W155,$U155)=0),1,0),IF(EOMONTH(I$5,0)&lt;$T155,0,MAX(0,INT((EOMONTH(I$5,0)-$T155)/$V155)-IF(I$5&gt;$T155,-INT(-(I$5-$T155)/$V155),0)+1)))))</f>
        <v/>
      </c>
      <c r="J155" s="32">
        <f>IF($S155=0,0,IF($X155=1,IF(OR(AND(OR(MONTH(J$5)=Tasks!$X155,MONTH(J$5)=Tasks!$Y155),J$5&gt;=DATE(YEAR($T155),MONTH($T155),1))),1,0),IF($U155&gt;0,IF(AND(5&gt;=$W155,MOD(5-$W155,$U155)=0),1,0),IF(EOMONTH(J$5,0)&lt;$T155,0,MAX(0,INT((EOMONTH(J$5,0)-$T155)/$V155)-IF(J$5&gt;$T155,-INT(-(J$5-$T155)/$V155),0)+1)))))</f>
        <v/>
      </c>
      <c r="K155" s="32">
        <f>IF($S155=0,0,IF($X155=1,IF(OR(AND(OR(MONTH(K$5)=Tasks!$X155,MONTH(K$5)=Tasks!$Y155),K$5&gt;=DATE(YEAR($T155),MONTH($T155),1))),1,0),IF($U155&gt;0,IF(AND(6&gt;=$W155,MOD(6-$W155,$U155)=0),1,0),IF(EOMONTH(K$5,0)&lt;$T155,0,MAX(0,INT((EOMONTH(K$5,0)-$T155)/$V155)-IF(K$5&gt;$T155,-INT(-(K$5-$T155)/$V155),0)+1)))))</f>
        <v/>
      </c>
      <c r="L155" s="32">
        <f>IF($S155=0,0,IF($X155=1,IF(OR(AND(OR(MONTH(L$5)=Tasks!$X155,MONTH(L$5)=Tasks!$Y155),L$5&gt;=DATE(YEAR($T155),MONTH($T155),1))),1,0),IF($U155&gt;0,IF(AND(7&gt;=$W155,MOD(7-$W155,$U155)=0),1,0),IF(EOMONTH(L$5,0)&lt;$T155,0,MAX(0,INT((EOMONTH(L$5,0)-$T155)/$V155)-IF(L$5&gt;$T155,-INT(-(L$5-$T155)/$V155),0)+1)))))</f>
        <v/>
      </c>
      <c r="M155" s="32">
        <f>IF($S155=0,0,IF($X155=1,IF(OR(AND(OR(MONTH(M$5)=Tasks!$X155,MONTH(M$5)=Tasks!$Y155),M$5&gt;=DATE(YEAR($T155),MONTH($T155),1))),1,0),IF($U155&gt;0,IF(AND(8&gt;=$W155,MOD(8-$W155,$U155)=0),1,0),IF(EOMONTH(M$5,0)&lt;$T155,0,MAX(0,INT((EOMONTH(M$5,0)-$T155)/$V155)-IF(M$5&gt;$T155,-INT(-(M$5-$T155)/$V155),0)+1)))))</f>
        <v/>
      </c>
      <c r="N155" s="32">
        <f>IF($S155=0,0,IF($X155=1,IF(OR(AND(OR(MONTH(N$5)=Tasks!$X155,MONTH(N$5)=Tasks!$Y155),N$5&gt;=DATE(YEAR($T155),MONTH($T155),1))),1,0),IF($U155&gt;0,IF(AND(9&gt;=$W155,MOD(9-$W155,$U155)=0),1,0),IF(EOMONTH(N$5,0)&lt;$T155,0,MAX(0,INT((EOMONTH(N$5,0)-$T155)/$V155)-IF(N$5&gt;$T155,-INT(-(N$5-$T155)/$V155),0)+1)))))</f>
        <v/>
      </c>
      <c r="O155" s="32">
        <f>IF($S155=0,0,IF($X155=1,IF(OR(AND(OR(MONTH(O$5)=Tasks!$X155,MONTH(O$5)=Tasks!$Y155),O$5&gt;=DATE(YEAR($T155),MONTH($T155),1))),1,0),IF($U155&gt;0,IF(AND(10&gt;=$W155,MOD(10-$W155,$U155)=0),1,0),IF(EOMONTH(O$5,0)&lt;$T155,0,MAX(0,INT((EOMONTH(O$5,0)-$T155)/$V155)-IF(O$5&gt;$T155,-INT(-(O$5-$T155)/$V155),0)+1)))))</f>
        <v/>
      </c>
      <c r="P155" s="32">
        <f>IF($S155=0,0,IF($X155=1,IF(OR(AND(OR(MONTH(P$5)=Tasks!$X155,MONTH(P$5)=Tasks!$Y155),P$5&gt;=DATE(YEAR($T155),MONTH($T155),1))),1,0),IF($U155&gt;0,IF(AND(11&gt;=$W155,MOD(11-$W155,$U155)=0),1,0),IF(EOMONTH(P$5,0)&lt;$T155,0,MAX(0,INT((EOMONTH(P$5,0)-$T155)/$V155)-IF(P$5&gt;$T155,-INT(-(P$5-$T155)/$V155),0)+1)))))</f>
        <v/>
      </c>
      <c r="Q155" s="32">
        <f>SUM(E155:P155)</f>
        <v/>
      </c>
      <c r="R155" s="26">
        <f>Q155*D155</f>
        <v/>
      </c>
      <c r="S155" s="22">
        <f>IF(AND(Tasks!$A155&lt;&gt;"",Tasks!Z155=1,Tasks!L155&lt;&gt;"No"),1,0)</f>
        <v/>
      </c>
      <c r="T155" s="7">
        <f>IF(S155=0,"",IF(X155=1,Tasks!S155,MAX(Tasks!S155,AsOf)))</f>
        <v/>
      </c>
      <c r="U155" s="22">
        <f>IF(OR(S155=0,X155=1),0,IF(Tasks!F155="Months",Tasks!E155,IF(Tasks!F155="Years",12*Tasks!E155,0)))</f>
        <v/>
      </c>
      <c r="V155" s="22">
        <f>IF(OR(S155=0,X155=1),0,IF(Tasks!F155="Days",Tasks!E155,IF(Tasks!F155="Weeks",7*Tasks!E155,0)))</f>
        <v/>
      </c>
      <c r="W155" s="22">
        <f>IF(S155=0,"",(YEAR(T155)-YEAR(PlanStart))*12+MONTH(T155)-MONTH(PlanStart))</f>
        <v/>
      </c>
      <c r="X155" s="22">
        <f>IF(Tasks!D155="Seasonal",1,0)</f>
        <v/>
      </c>
    </row>
  </sheetData>
  <sheetProtection selectLockedCells="0" selectUnlockedCells="0" sheet="1" objects="0" insertRows="1" insertHyperlinks="1" autoFilter="0" scenarios="0" formatColumns="0" deleteColumns="1" insertColumns="1" pivotTables="1" deleteRows="1" formatCells="1" formatRows="1" sort="0"/>
  <mergeCells count="2">
    <mergeCell ref="A4:D4"/>
    <mergeCell ref="A3:D3"/>
  </mergeCells>
  <conditionalFormatting sqref="E6:P155">
    <cfRule type="cellIs" priority="1" operator="greaterThan" dxfId="0">
      <formula>0</formula>
    </cfRule>
  </conditionalFormatting>
  <printOptions horizontalCentered="1"/>
  <pageMargins left="0.4" right="0.4" top="1" bottom="1" header="0.5" footer="0.5"/>
  <pageSetup orientation="landscape" paperSize="1" fitToHeight="0" fitToWidth="1"/>
</worksheet>
</file>

<file path=xl/worksheets/sheet7.xml><?xml version="1.0" encoding="utf-8"?>
<worksheet xmlns="http://schemas.openxmlformats.org/spreadsheetml/2006/main">
  <sheetPr>
    <outlinePr summaryBelow="1" summaryRight="1"/>
    <pageSetUpPr fitToPage="1"/>
  </sheetPr>
  <dimension ref="A1:T6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3" customWidth="1" min="2" max="2"/>
    <col width="22" customWidth="1" min="3" max="3"/>
    <col width="13" customWidth="1" min="4" max="4"/>
    <col width="12" customWidth="1" min="5" max="5"/>
    <col width="9" customWidth="1" min="6" max="6"/>
    <col width="12" customWidth="1" min="7" max="7"/>
    <col width="11" customWidth="1" min="8" max="8"/>
    <col width="15" customWidth="1" min="9" max="9"/>
    <col width="22" customWidth="1" min="10" max="10"/>
    <col width="7" customWidth="1" min="11" max="11"/>
    <col width="12" customWidth="1" min="12" max="12"/>
    <col width="9" customWidth="1" min="13" max="13"/>
    <col width="20" customWidth="1" min="14" max="14"/>
    <col width="10" customWidth="1" min="15" max="15"/>
    <col width="10" customWidth="1" min="16" max="16"/>
    <col width="9" customWidth="1" min="17" max="17"/>
    <col width="7" customWidth="1" min="18" max="18"/>
    <col width="12" customWidth="1" min="19" max="19"/>
    <col width="10" customWidth="1" min="20" max="20"/>
  </cols>
  <sheetData>
    <row r="1">
      <c r="A1" s="1" t="inlineStr">
        <is>
          <t>Appliances &amp; Systems</t>
        </is>
      </c>
    </row>
    <row r="2">
      <c r="A2" s="2" t="inlineStr">
        <is>
          <t>Model, serial, warranty and expected life in one place, with a replace-around date and a monthly set-aside.</t>
        </is>
      </c>
    </row>
    <row r="4" ht="46" customHeight="1">
      <c r="A4" s="17" t="inlineStr">
        <is>
          <t>Item</t>
        </is>
      </c>
      <c r="B4" s="17" t="inlineStr">
        <is>
          <t>Location</t>
        </is>
      </c>
      <c r="C4" s="17" t="inlineStr">
        <is>
          <t>Make &amp; model</t>
        </is>
      </c>
      <c r="D4" s="17" t="inlineStr">
        <is>
          <t>Serial no.</t>
        </is>
      </c>
      <c r="E4" s="17" t="inlineStr">
        <is>
          <t>Installed / bought</t>
        </is>
      </c>
      <c r="F4" s="17" t="inlineStr">
        <is>
          <t>Expected life (years)</t>
        </is>
      </c>
      <c r="G4" s="17" t="inlineStr">
        <is>
          <t>Warranty ends</t>
        </is>
      </c>
      <c r="H4" s="17" t="inlineStr">
        <is>
          <t>Replace cost (est.)</t>
        </is>
      </c>
      <c r="I4" s="17" t="inlineStr">
        <is>
          <t>Filter / part size</t>
        </is>
      </c>
      <c r="J4" s="17" t="inlineStr">
        <is>
          <t>Notes</t>
        </is>
      </c>
      <c r="K4" s="17" t="inlineStr">
        <is>
          <t>Age (years)</t>
        </is>
      </c>
      <c r="L4" s="17" t="inlineStr">
        <is>
          <t>Replace around</t>
        </is>
      </c>
      <c r="M4" s="17" t="inlineStr">
        <is>
          <t>Months to replace</t>
        </is>
      </c>
      <c r="N4" s="17" t="inlineStr">
        <is>
          <t>Life status</t>
        </is>
      </c>
      <c r="O4" s="17" t="inlineStr">
        <is>
          <t>Set aside per month</t>
        </is>
      </c>
      <c r="P4" s="17" t="inlineStr">
        <is>
          <t>Warranty</t>
        </is>
      </c>
      <c r="Q4" s="17" t="inlineStr">
        <is>
          <t>Warranty days left</t>
        </is>
      </c>
      <c r="R4" s="17" t="inlineStr">
        <is>
          <t>Linked tasks</t>
        </is>
      </c>
      <c r="S4" s="17" t="inlineStr">
        <is>
          <t>Last serviced</t>
        </is>
      </c>
      <c r="T4" s="17" t="inlineStr">
        <is>
          <t>Spent to date</t>
        </is>
      </c>
    </row>
    <row r="5">
      <c r="A5" s="10" t="inlineStr">
        <is>
          <t>Gas furnace</t>
        </is>
      </c>
      <c r="B5" s="10" t="inlineStr">
        <is>
          <t>Basement</t>
        </is>
      </c>
      <c r="C5" s="10" t="inlineStr">
        <is>
          <t>Example HeatCo 80 AFUE</t>
        </is>
      </c>
      <c r="D5" s="10" t="inlineStr">
        <is>
          <t>HF-14-20931</t>
        </is>
      </c>
      <c r="E5" s="6" t="n">
        <v>41902</v>
      </c>
      <c r="F5" s="33" t="n">
        <v>18</v>
      </c>
      <c r="G5" s="6" t="n">
        <v>45555</v>
      </c>
      <c r="H5" s="24" t="n">
        <v>5200</v>
      </c>
      <c r="I5" s="10" t="inlineStr">
        <is>
          <t>Filter 16x25x1</t>
        </is>
      </c>
      <c r="J5" s="10" t="inlineStr">
        <is>
          <t>10-yr parts warranty ended</t>
        </is>
      </c>
      <c r="K5" s="34">
        <f>IF(OR($A5="",E5=""),"",(AsOf-E5)/365.25)</f>
        <v/>
      </c>
      <c r="L5" s="7">
        <f>IF(OR($A5="",E5="",F5=""),"",EDATE(E5,ROUND(F5*12,0)))</f>
        <v/>
      </c>
      <c r="M5" s="22">
        <f>IF(L5="","",(YEAR(L5)-YEAR(AsOf))*12+MONTH(L5)-MONTH(AsOf))</f>
        <v/>
      </c>
      <c r="N5" s="14">
        <f>IF(L5="","",IF(M5&lt;=0,"Reached expected life",IF(M5&lt;=24,"Replace within 2 years","OK")))</f>
        <v/>
      </c>
      <c r="O5" s="21">
        <f>IF(OR(L5="",N(H5)=0),"",IF(M5&lt;=0,0,H5/M5))</f>
        <v/>
      </c>
      <c r="P5" s="14">
        <f>IF($A5="","",IF(G5="","No date",IF(G5&lt;AsOf,"Expired",IF(G5-AsOf&lt;=WarnDays,"Ends soon","Active"))))</f>
        <v/>
      </c>
      <c r="Q5" s="22">
        <f>IF(OR($A5="",G5=""),"",G5-AsOf)</f>
        <v/>
      </c>
      <c r="R5" s="22">
        <f>IF($A5="","",COUNTIF(TAsset,$A5))</f>
        <v/>
      </c>
      <c r="S5" s="20">
        <f>IF($A5="","",SUMPRODUCT(MAX((TAsset=$A5)*TLast)))</f>
        <v/>
      </c>
      <c r="T5" s="21">
        <f>IF($A5="","",SUMIFS(LCost,LAssetU,$A5,LDate,"&lt;="&amp;AsOf,LDate,"&gt;0"))</f>
        <v/>
      </c>
    </row>
    <row r="6">
      <c r="A6" s="10" t="inlineStr">
        <is>
          <t>Central air conditioner</t>
        </is>
      </c>
      <c r="B6" s="10" t="inlineStr">
        <is>
          <t>Back yard</t>
        </is>
      </c>
      <c r="C6" s="10" t="inlineStr">
        <is>
          <t>Example Cool 3-ton</t>
        </is>
      </c>
      <c r="D6" s="10" t="inlineStr">
        <is>
          <t>AC-16-55102</t>
        </is>
      </c>
      <c r="E6" s="6" t="n">
        <v>42526</v>
      </c>
      <c r="F6" s="33" t="n">
        <v>15</v>
      </c>
      <c r="G6" s="6" t="n">
        <v>46178</v>
      </c>
      <c r="H6" s="24" t="n">
        <v>4800</v>
      </c>
      <c r="I6" s="10" t="inlineStr"/>
      <c r="J6" s="10" t="inlineStr"/>
      <c r="K6" s="34">
        <f>IF(OR($A6="",E6=""),"",(AsOf-E6)/365.25)</f>
        <v/>
      </c>
      <c r="L6" s="7">
        <f>IF(OR($A6="",E6="",F6=""),"",EDATE(E6,ROUND(F6*12,0)))</f>
        <v/>
      </c>
      <c r="M6" s="22">
        <f>IF(L6="","",(YEAR(L6)-YEAR(AsOf))*12+MONTH(L6)-MONTH(AsOf))</f>
        <v/>
      </c>
      <c r="N6" s="14">
        <f>IF(L6="","",IF(M6&lt;=0,"Reached expected life",IF(M6&lt;=24,"Replace within 2 years","OK")))</f>
        <v/>
      </c>
      <c r="O6" s="21">
        <f>IF(OR(L6="",N(H6)=0),"",IF(M6&lt;=0,0,H6/M6))</f>
        <v/>
      </c>
      <c r="P6" s="14">
        <f>IF($A6="","",IF(G6="","No date",IF(G6&lt;AsOf,"Expired",IF(G6-AsOf&lt;=WarnDays,"Ends soon","Active"))))</f>
        <v/>
      </c>
      <c r="Q6" s="22">
        <f>IF(OR($A6="",G6=""),"",G6-AsOf)</f>
        <v/>
      </c>
      <c r="R6" s="22">
        <f>IF($A6="","",COUNTIF(TAsset,$A6))</f>
        <v/>
      </c>
      <c r="S6" s="20">
        <f>IF($A6="","",SUMPRODUCT(MAX((TAsset=$A6)*TLast)))</f>
        <v/>
      </c>
      <c r="T6" s="21">
        <f>IF($A6="","",SUMIFS(LCost,LAssetU,$A6,LDate,"&lt;="&amp;AsOf,LDate,"&gt;0"))</f>
        <v/>
      </c>
    </row>
    <row r="7">
      <c r="A7" s="10" t="inlineStr">
        <is>
          <t>Water heater (tank)</t>
        </is>
      </c>
      <c r="B7" s="10" t="inlineStr">
        <is>
          <t>Basement</t>
        </is>
      </c>
      <c r="C7" s="10" t="inlineStr">
        <is>
          <t>Example Aqua 50 gal gas</t>
        </is>
      </c>
      <c r="D7" s="10" t="inlineStr">
        <is>
          <t>WH-15-77310</t>
        </is>
      </c>
      <c r="E7" s="6" t="n">
        <v>42073</v>
      </c>
      <c r="F7" s="33" t="n">
        <v>12</v>
      </c>
      <c r="G7" s="6" t="n">
        <v>44265</v>
      </c>
      <c r="H7" s="24" t="n">
        <v>1600</v>
      </c>
      <c r="I7" s="10" t="inlineStr"/>
      <c r="J7" s="10" t="inlineStr">
        <is>
          <t>Anode checked 2025</t>
        </is>
      </c>
      <c r="K7" s="34">
        <f>IF(OR($A7="",E7=""),"",(AsOf-E7)/365.25)</f>
        <v/>
      </c>
      <c r="L7" s="7">
        <f>IF(OR($A7="",E7="",F7=""),"",EDATE(E7,ROUND(F7*12,0)))</f>
        <v/>
      </c>
      <c r="M7" s="22">
        <f>IF(L7="","",(YEAR(L7)-YEAR(AsOf))*12+MONTH(L7)-MONTH(AsOf))</f>
        <v/>
      </c>
      <c r="N7" s="14">
        <f>IF(L7="","",IF(M7&lt;=0,"Reached expected life",IF(M7&lt;=24,"Replace within 2 years","OK")))</f>
        <v/>
      </c>
      <c r="O7" s="21">
        <f>IF(OR(L7="",N(H7)=0),"",IF(M7&lt;=0,0,H7/M7))</f>
        <v/>
      </c>
      <c r="P7" s="14">
        <f>IF($A7="","",IF(G7="","No date",IF(G7&lt;AsOf,"Expired",IF(G7-AsOf&lt;=WarnDays,"Ends soon","Active"))))</f>
        <v/>
      </c>
      <c r="Q7" s="22">
        <f>IF(OR($A7="",G7=""),"",G7-AsOf)</f>
        <v/>
      </c>
      <c r="R7" s="22">
        <f>IF($A7="","",COUNTIF(TAsset,$A7))</f>
        <v/>
      </c>
      <c r="S7" s="20">
        <f>IF($A7="","",SUMPRODUCT(MAX((TAsset=$A7)*TLast)))</f>
        <v/>
      </c>
      <c r="T7" s="21">
        <f>IF($A7="","",SUMIFS(LCost,LAssetU,$A7,LDate,"&lt;="&amp;AsOf,LDate,"&gt;0"))</f>
        <v/>
      </c>
    </row>
    <row r="8">
      <c r="A8" s="10" t="inlineStr">
        <is>
          <t>Refrigerator</t>
        </is>
      </c>
      <c r="B8" s="10" t="inlineStr">
        <is>
          <t>Kitchen</t>
        </is>
      </c>
      <c r="C8" s="10" t="inlineStr">
        <is>
          <t>Example Frost FD-30</t>
        </is>
      </c>
      <c r="D8" s="10" t="inlineStr">
        <is>
          <t>RF-21-40877</t>
        </is>
      </c>
      <c r="E8" s="6" t="n">
        <v>44527</v>
      </c>
      <c r="F8" s="33" t="n">
        <v>13</v>
      </c>
      <c r="G8" s="6" t="n">
        <v>46353</v>
      </c>
      <c r="H8" s="24" t="n">
        <v>1400</v>
      </c>
      <c r="I8" s="10" t="inlineStr">
        <is>
          <t>Water filter WF-2</t>
        </is>
      </c>
      <c r="J8" s="10" t="inlineStr">
        <is>
          <t>Extended warranty</t>
        </is>
      </c>
      <c r="K8" s="34">
        <f>IF(OR($A8="",E8=""),"",(AsOf-E8)/365.25)</f>
        <v/>
      </c>
      <c r="L8" s="7">
        <f>IF(OR($A8="",E8="",F8=""),"",EDATE(E8,ROUND(F8*12,0)))</f>
        <v/>
      </c>
      <c r="M8" s="22">
        <f>IF(L8="","",(YEAR(L8)-YEAR(AsOf))*12+MONTH(L8)-MONTH(AsOf))</f>
        <v/>
      </c>
      <c r="N8" s="14">
        <f>IF(L8="","",IF(M8&lt;=0,"Reached expected life",IF(M8&lt;=24,"Replace within 2 years","OK")))</f>
        <v/>
      </c>
      <c r="O8" s="21">
        <f>IF(OR(L8="",N(H8)=0),"",IF(M8&lt;=0,0,H8/M8))</f>
        <v/>
      </c>
      <c r="P8" s="14">
        <f>IF($A8="","",IF(G8="","No date",IF(G8&lt;AsOf,"Expired",IF(G8-AsOf&lt;=WarnDays,"Ends soon","Active"))))</f>
        <v/>
      </c>
      <c r="Q8" s="22">
        <f>IF(OR($A8="",G8=""),"",G8-AsOf)</f>
        <v/>
      </c>
      <c r="R8" s="22">
        <f>IF($A8="","",COUNTIF(TAsset,$A8))</f>
        <v/>
      </c>
      <c r="S8" s="20">
        <f>IF($A8="","",SUMPRODUCT(MAX((TAsset=$A8)*TLast)))</f>
        <v/>
      </c>
      <c r="T8" s="21">
        <f>IF($A8="","",SUMIFS(LCost,LAssetU,$A8,LDate,"&lt;="&amp;AsOf,LDate,"&gt;0"))</f>
        <v/>
      </c>
    </row>
    <row r="9">
      <c r="A9" s="10" t="inlineStr">
        <is>
          <t>Dishwasher</t>
        </is>
      </c>
      <c r="B9" s="10" t="inlineStr">
        <is>
          <t>Kitchen</t>
        </is>
      </c>
      <c r="C9" s="10" t="inlineStr">
        <is>
          <t>Example Clean 24in</t>
        </is>
      </c>
      <c r="D9" s="10" t="inlineStr">
        <is>
          <t>DW-23-11205</t>
        </is>
      </c>
      <c r="E9" s="6" t="n">
        <v>44971</v>
      </c>
      <c r="F9" s="33" t="n">
        <v>10</v>
      </c>
      <c r="G9" s="6" t="n">
        <v>45702</v>
      </c>
      <c r="H9" s="24" t="n">
        <v>750</v>
      </c>
      <c r="I9" s="10" t="inlineStr"/>
      <c r="J9" s="10" t="inlineStr"/>
      <c r="K9" s="34">
        <f>IF(OR($A9="",E9=""),"",(AsOf-E9)/365.25)</f>
        <v/>
      </c>
      <c r="L9" s="7">
        <f>IF(OR($A9="",E9="",F9=""),"",EDATE(E9,ROUND(F9*12,0)))</f>
        <v/>
      </c>
      <c r="M9" s="22">
        <f>IF(L9="","",(YEAR(L9)-YEAR(AsOf))*12+MONTH(L9)-MONTH(AsOf))</f>
        <v/>
      </c>
      <c r="N9" s="14">
        <f>IF(L9="","",IF(M9&lt;=0,"Reached expected life",IF(M9&lt;=24,"Replace within 2 years","OK")))</f>
        <v/>
      </c>
      <c r="O9" s="21">
        <f>IF(OR(L9="",N(H9)=0),"",IF(M9&lt;=0,0,H9/M9))</f>
        <v/>
      </c>
      <c r="P9" s="14">
        <f>IF($A9="","",IF(G9="","No date",IF(G9&lt;AsOf,"Expired",IF(G9-AsOf&lt;=WarnDays,"Ends soon","Active"))))</f>
        <v/>
      </c>
      <c r="Q9" s="22">
        <f>IF(OR($A9="",G9=""),"",G9-AsOf)</f>
        <v/>
      </c>
      <c r="R9" s="22">
        <f>IF($A9="","",COUNTIF(TAsset,$A9))</f>
        <v/>
      </c>
      <c r="S9" s="20">
        <f>IF($A9="","",SUMPRODUCT(MAX((TAsset=$A9)*TLast)))</f>
        <v/>
      </c>
      <c r="T9" s="21">
        <f>IF($A9="","",SUMIFS(LCost,LAssetU,$A9,LDate,"&lt;="&amp;AsOf,LDate,"&gt;0"))</f>
        <v/>
      </c>
    </row>
    <row r="10">
      <c r="A10" s="10" t="inlineStr">
        <is>
          <t>Washing machine</t>
        </is>
      </c>
      <c r="B10" s="10" t="inlineStr">
        <is>
          <t>Laundry room</t>
        </is>
      </c>
      <c r="C10" s="10" t="inlineStr">
        <is>
          <t>Example Spin FL-4.5</t>
        </is>
      </c>
      <c r="D10" s="10" t="inlineStr">
        <is>
          <t>WM-25-90016</t>
        </is>
      </c>
      <c r="E10" s="6" t="n">
        <v>45871</v>
      </c>
      <c r="F10" s="33" t="n">
        <v>11</v>
      </c>
      <c r="G10" s="6" t="n">
        <v>46601</v>
      </c>
      <c r="H10" s="24" t="n">
        <v>900</v>
      </c>
      <c r="I10" s="10" t="inlineStr"/>
      <c r="J10" s="10" t="inlineStr"/>
      <c r="K10" s="34">
        <f>IF(OR($A10="",E10=""),"",(AsOf-E10)/365.25)</f>
        <v/>
      </c>
      <c r="L10" s="7">
        <f>IF(OR($A10="",E10="",F10=""),"",EDATE(E10,ROUND(F10*12,0)))</f>
        <v/>
      </c>
      <c r="M10" s="22">
        <f>IF(L10="","",(YEAR(L10)-YEAR(AsOf))*12+MONTH(L10)-MONTH(AsOf))</f>
        <v/>
      </c>
      <c r="N10" s="14">
        <f>IF(L10="","",IF(M10&lt;=0,"Reached expected life",IF(M10&lt;=24,"Replace within 2 years","OK")))</f>
        <v/>
      </c>
      <c r="O10" s="21">
        <f>IF(OR(L10="",N(H10)=0),"",IF(M10&lt;=0,0,H10/M10))</f>
        <v/>
      </c>
      <c r="P10" s="14">
        <f>IF($A10="","",IF(G10="","No date",IF(G10&lt;AsOf,"Expired",IF(G10-AsOf&lt;=WarnDays,"Ends soon","Active"))))</f>
        <v/>
      </c>
      <c r="Q10" s="22">
        <f>IF(OR($A10="",G10=""),"",G10-AsOf)</f>
        <v/>
      </c>
      <c r="R10" s="22">
        <f>IF($A10="","",COUNTIF(TAsset,$A10))</f>
        <v/>
      </c>
      <c r="S10" s="20">
        <f>IF($A10="","",SUMPRODUCT(MAX((TAsset=$A10)*TLast)))</f>
        <v/>
      </c>
      <c r="T10" s="21">
        <f>IF($A10="","",SUMIFS(LCost,LAssetU,$A10,LDate,"&lt;="&amp;AsOf,LDate,"&gt;0"))</f>
        <v/>
      </c>
    </row>
    <row r="11">
      <c r="A11" s="10" t="inlineStr">
        <is>
          <t>Clothes dryer</t>
        </is>
      </c>
      <c r="B11" s="10" t="inlineStr">
        <is>
          <t>Laundry room</t>
        </is>
      </c>
      <c r="C11" s="10" t="inlineStr">
        <is>
          <t>Example Spin GD-7</t>
        </is>
      </c>
      <c r="D11" s="10" t="inlineStr">
        <is>
          <t>CD-19-30442</t>
        </is>
      </c>
      <c r="E11" s="6" t="n">
        <v>43586</v>
      </c>
      <c r="F11" s="33" t="n">
        <v>13</v>
      </c>
      <c r="G11" s="6" t="n">
        <v>43952</v>
      </c>
      <c r="H11" s="24" t="n">
        <v>850</v>
      </c>
      <c r="I11" s="10" t="inlineStr">
        <is>
          <t>4in vent duct</t>
        </is>
      </c>
      <c r="J11" s="10" t="inlineStr"/>
      <c r="K11" s="34">
        <f>IF(OR($A11="",E11=""),"",(AsOf-E11)/365.25)</f>
        <v/>
      </c>
      <c r="L11" s="7">
        <f>IF(OR($A11="",E11="",F11=""),"",EDATE(E11,ROUND(F11*12,0)))</f>
        <v/>
      </c>
      <c r="M11" s="22">
        <f>IF(L11="","",(YEAR(L11)-YEAR(AsOf))*12+MONTH(L11)-MONTH(AsOf))</f>
        <v/>
      </c>
      <c r="N11" s="14">
        <f>IF(L11="","",IF(M11&lt;=0,"Reached expected life",IF(M11&lt;=24,"Replace within 2 years","OK")))</f>
        <v/>
      </c>
      <c r="O11" s="21">
        <f>IF(OR(L11="",N(H11)=0),"",IF(M11&lt;=0,0,H11/M11))</f>
        <v/>
      </c>
      <c r="P11" s="14">
        <f>IF($A11="","",IF(G11="","No date",IF(G11&lt;AsOf,"Expired",IF(G11-AsOf&lt;=WarnDays,"Ends soon","Active"))))</f>
        <v/>
      </c>
      <c r="Q11" s="22">
        <f>IF(OR($A11="",G11=""),"",G11-AsOf)</f>
        <v/>
      </c>
      <c r="R11" s="22">
        <f>IF($A11="","",COUNTIF(TAsset,$A11))</f>
        <v/>
      </c>
      <c r="S11" s="20">
        <f>IF($A11="","",SUMPRODUCT(MAX((TAsset=$A11)*TLast)))</f>
        <v/>
      </c>
      <c r="T11" s="21">
        <f>IF($A11="","",SUMIFS(LCost,LAssetU,$A11,LDate,"&lt;="&amp;AsOf,LDate,"&gt;0"))</f>
        <v/>
      </c>
    </row>
    <row r="12">
      <c r="A12" s="10" t="inlineStr">
        <is>
          <t>Roof (asphalt shingles)</t>
        </is>
      </c>
      <c r="B12" s="10" t="inlineStr">
        <is>
          <t>Whole house</t>
        </is>
      </c>
      <c r="C12" s="10" t="inlineStr">
        <is>
          <t>30-yr architectural shingles</t>
        </is>
      </c>
      <c r="D12" s="10" t="inlineStr"/>
      <c r="E12" s="6" t="n">
        <v>39995</v>
      </c>
      <c r="F12" s="33" t="n">
        <v>22</v>
      </c>
      <c r="G12" s="6" t="n">
        <v>43647</v>
      </c>
      <c r="H12" s="24" t="n">
        <v>14000</v>
      </c>
      <c r="I12" s="10" t="inlineStr"/>
      <c r="J12" s="10" t="inlineStr">
        <is>
          <t>Leak patched Mar 2025</t>
        </is>
      </c>
      <c r="K12" s="34">
        <f>IF(OR($A12="",E12=""),"",(AsOf-E12)/365.25)</f>
        <v/>
      </c>
      <c r="L12" s="7">
        <f>IF(OR($A12="",E12="",F12=""),"",EDATE(E12,ROUND(F12*12,0)))</f>
        <v/>
      </c>
      <c r="M12" s="22">
        <f>IF(L12="","",(YEAR(L12)-YEAR(AsOf))*12+MONTH(L12)-MONTH(AsOf))</f>
        <v/>
      </c>
      <c r="N12" s="14">
        <f>IF(L12="","",IF(M12&lt;=0,"Reached expected life",IF(M12&lt;=24,"Replace within 2 years","OK")))</f>
        <v/>
      </c>
      <c r="O12" s="21">
        <f>IF(OR(L12="",N(H12)=0),"",IF(M12&lt;=0,0,H12/M12))</f>
        <v/>
      </c>
      <c r="P12" s="14">
        <f>IF($A12="","",IF(G12="","No date",IF(G12&lt;AsOf,"Expired",IF(G12-AsOf&lt;=WarnDays,"Ends soon","Active"))))</f>
        <v/>
      </c>
      <c r="Q12" s="22">
        <f>IF(OR($A12="",G12=""),"",G12-AsOf)</f>
        <v/>
      </c>
      <c r="R12" s="22">
        <f>IF($A12="","",COUNTIF(TAsset,$A12))</f>
        <v/>
      </c>
      <c r="S12" s="20">
        <f>IF($A12="","",SUMPRODUCT(MAX((TAsset=$A12)*TLast)))</f>
        <v/>
      </c>
      <c r="T12" s="21">
        <f>IF($A12="","",SUMIFS(LCost,LAssetU,$A12,LDate,"&lt;="&amp;AsOf,LDate,"&gt;0"))</f>
        <v/>
      </c>
    </row>
    <row r="13">
      <c r="A13" s="10" t="inlineStr">
        <is>
          <t>Smoke &amp; CO alarms</t>
        </is>
      </c>
      <c r="B13" s="10" t="inlineStr">
        <is>
          <t>All floors</t>
        </is>
      </c>
      <c r="C13" s="10" t="inlineStr">
        <is>
          <t>Example Safe combo x6</t>
        </is>
      </c>
      <c r="D13" s="10" t="inlineStr"/>
      <c r="E13" s="6" t="n">
        <v>43374</v>
      </c>
      <c r="F13" s="33" t="n">
        <v>10</v>
      </c>
      <c r="G13" s="6" t="n">
        <v>45200</v>
      </c>
      <c r="H13" s="24" t="n">
        <v>300</v>
      </c>
      <c r="I13" s="10" t="inlineStr">
        <is>
          <t>AA batteries</t>
        </is>
      </c>
      <c r="J13" s="10" t="inlineStr">
        <is>
          <t>Replace all units together</t>
        </is>
      </c>
      <c r="K13" s="34">
        <f>IF(OR($A13="",E13=""),"",(AsOf-E13)/365.25)</f>
        <v/>
      </c>
      <c r="L13" s="7">
        <f>IF(OR($A13="",E13="",F13=""),"",EDATE(E13,ROUND(F13*12,0)))</f>
        <v/>
      </c>
      <c r="M13" s="22">
        <f>IF(L13="","",(YEAR(L13)-YEAR(AsOf))*12+MONTH(L13)-MONTH(AsOf))</f>
        <v/>
      </c>
      <c r="N13" s="14">
        <f>IF(L13="","",IF(M13&lt;=0,"Reached expected life",IF(M13&lt;=24,"Replace within 2 years","OK")))</f>
        <v/>
      </c>
      <c r="O13" s="21">
        <f>IF(OR(L13="",N(H13)=0),"",IF(M13&lt;=0,0,H13/M13))</f>
        <v/>
      </c>
      <c r="P13" s="14">
        <f>IF($A13="","",IF(G13="","No date",IF(G13&lt;AsOf,"Expired",IF(G13-AsOf&lt;=WarnDays,"Ends soon","Active"))))</f>
        <v/>
      </c>
      <c r="Q13" s="22">
        <f>IF(OR($A13="",G13=""),"",G13-AsOf)</f>
        <v/>
      </c>
      <c r="R13" s="22">
        <f>IF($A13="","",COUNTIF(TAsset,$A13))</f>
        <v/>
      </c>
      <c r="S13" s="20">
        <f>IF($A13="","",SUMPRODUCT(MAX((TAsset=$A13)*TLast)))</f>
        <v/>
      </c>
      <c r="T13" s="21">
        <f>IF($A13="","",SUMIFS(LCost,LAssetU,$A13,LDate,"&lt;="&amp;AsOf,LDate,"&gt;0"))</f>
        <v/>
      </c>
    </row>
    <row r="14">
      <c r="A14" s="10" t="inlineStr">
        <is>
          <t>Sump pump</t>
        </is>
      </c>
      <c r="B14" s="10" t="inlineStr">
        <is>
          <t>Basement</t>
        </is>
      </c>
      <c r="C14" s="10" t="inlineStr">
        <is>
          <t>Example Dry 1/3 HP</t>
        </is>
      </c>
      <c r="D14" s="10" t="inlineStr">
        <is>
          <t>SP-20-6611</t>
        </is>
      </c>
      <c r="E14" s="6" t="n">
        <v>43936</v>
      </c>
      <c r="F14" s="33" t="n">
        <v>10</v>
      </c>
      <c r="G14" s="6" t="n">
        <v>45031</v>
      </c>
      <c r="H14" s="24" t="n">
        <v>400</v>
      </c>
      <c r="I14" s="10" t="inlineStr"/>
      <c r="J14" s="10" t="inlineStr"/>
      <c r="K14" s="34">
        <f>IF(OR($A14="",E14=""),"",(AsOf-E14)/365.25)</f>
        <v/>
      </c>
      <c r="L14" s="7">
        <f>IF(OR($A14="",E14="",F14=""),"",EDATE(E14,ROUND(F14*12,0)))</f>
        <v/>
      </c>
      <c r="M14" s="22">
        <f>IF(L14="","",(YEAR(L14)-YEAR(AsOf))*12+MONTH(L14)-MONTH(AsOf))</f>
        <v/>
      </c>
      <c r="N14" s="14">
        <f>IF(L14="","",IF(M14&lt;=0,"Reached expected life",IF(M14&lt;=24,"Replace within 2 years","OK")))</f>
        <v/>
      </c>
      <c r="O14" s="21">
        <f>IF(OR(L14="",N(H14)=0),"",IF(M14&lt;=0,0,H14/M14))</f>
        <v/>
      </c>
      <c r="P14" s="14">
        <f>IF($A14="","",IF(G14="","No date",IF(G14&lt;AsOf,"Expired",IF(G14-AsOf&lt;=WarnDays,"Ends soon","Active"))))</f>
        <v/>
      </c>
      <c r="Q14" s="22">
        <f>IF(OR($A14="",G14=""),"",G14-AsOf)</f>
        <v/>
      </c>
      <c r="R14" s="22">
        <f>IF($A14="","",COUNTIF(TAsset,$A14))</f>
        <v/>
      </c>
      <c r="S14" s="20">
        <f>IF($A14="","",SUMPRODUCT(MAX((TAsset=$A14)*TLast)))</f>
        <v/>
      </c>
      <c r="T14" s="21">
        <f>IF($A14="","",SUMIFS(LCost,LAssetU,$A14,LDate,"&lt;="&amp;AsOf,LDate,"&gt;0"))</f>
        <v/>
      </c>
    </row>
    <row r="15">
      <c r="A15" s="10" t="inlineStr">
        <is>
          <t>Garage door opener</t>
        </is>
      </c>
      <c r="B15" s="10" t="inlineStr">
        <is>
          <t>Garage</t>
        </is>
      </c>
      <c r="C15" s="10" t="inlineStr">
        <is>
          <t>Example Lift 1/2 HP</t>
        </is>
      </c>
      <c r="D15" s="10" t="inlineStr">
        <is>
          <t>GD-12-0087</t>
        </is>
      </c>
      <c r="E15" s="6" t="n">
        <v>41000</v>
      </c>
      <c r="F15" s="33" t="n">
        <v>15</v>
      </c>
      <c r="G15" s="6" t="n">
        <v>41365</v>
      </c>
      <c r="H15" s="24" t="n">
        <v>550</v>
      </c>
      <c r="I15" s="10" t="inlineStr"/>
      <c r="J15" s="10" t="inlineStr">
        <is>
          <t>Remote replaced 2026</t>
        </is>
      </c>
      <c r="K15" s="34">
        <f>IF(OR($A15="",E15=""),"",(AsOf-E15)/365.25)</f>
        <v/>
      </c>
      <c r="L15" s="7">
        <f>IF(OR($A15="",E15="",F15=""),"",EDATE(E15,ROUND(F15*12,0)))</f>
        <v/>
      </c>
      <c r="M15" s="22">
        <f>IF(L15="","",(YEAR(L15)-YEAR(AsOf))*12+MONTH(L15)-MONTH(AsOf))</f>
        <v/>
      </c>
      <c r="N15" s="14">
        <f>IF(L15="","",IF(M15&lt;=0,"Reached expected life",IF(M15&lt;=24,"Replace within 2 years","OK")))</f>
        <v/>
      </c>
      <c r="O15" s="21">
        <f>IF(OR(L15="",N(H15)=0),"",IF(M15&lt;=0,0,H15/M15))</f>
        <v/>
      </c>
      <c r="P15" s="14">
        <f>IF($A15="","",IF(G15="","No date",IF(G15&lt;AsOf,"Expired",IF(G15-AsOf&lt;=WarnDays,"Ends soon","Active"))))</f>
        <v/>
      </c>
      <c r="Q15" s="22">
        <f>IF(OR($A15="",G15=""),"",G15-AsOf)</f>
        <v/>
      </c>
      <c r="R15" s="22">
        <f>IF($A15="","",COUNTIF(TAsset,$A15))</f>
        <v/>
      </c>
      <c r="S15" s="20">
        <f>IF($A15="","",SUMPRODUCT(MAX((TAsset=$A15)*TLast)))</f>
        <v/>
      </c>
      <c r="T15" s="21">
        <f>IF($A15="","",SUMIFS(LCost,LAssetU,$A15,LDate,"&lt;="&amp;AsOf,LDate,"&gt;0"))</f>
        <v/>
      </c>
    </row>
    <row r="16">
      <c r="A16" s="10" t="inlineStr">
        <is>
          <t>Lawn mower</t>
        </is>
      </c>
      <c r="B16" s="10" t="inlineStr">
        <is>
          <t>Garage</t>
        </is>
      </c>
      <c r="C16" s="10" t="inlineStr">
        <is>
          <t>Example Mow 21in</t>
        </is>
      </c>
      <c r="D16" s="10" t="inlineStr">
        <is>
          <t>LM-22-1450</t>
        </is>
      </c>
      <c r="E16" s="6" t="n">
        <v>44660</v>
      </c>
      <c r="F16" s="33" t="n">
        <v>8</v>
      </c>
      <c r="G16" s="6" t="n">
        <v>45391</v>
      </c>
      <c r="H16" s="24" t="n">
        <v>450</v>
      </c>
      <c r="I16" s="10" t="inlineStr">
        <is>
          <t>Air filter AF-21</t>
        </is>
      </c>
      <c r="J16" s="10" t="inlineStr"/>
      <c r="K16" s="34">
        <f>IF(OR($A16="",E16=""),"",(AsOf-E16)/365.25)</f>
        <v/>
      </c>
      <c r="L16" s="7">
        <f>IF(OR($A16="",E16="",F16=""),"",EDATE(E16,ROUND(F16*12,0)))</f>
        <v/>
      </c>
      <c r="M16" s="22">
        <f>IF(L16="","",(YEAR(L16)-YEAR(AsOf))*12+MONTH(L16)-MONTH(AsOf))</f>
        <v/>
      </c>
      <c r="N16" s="14">
        <f>IF(L16="","",IF(M16&lt;=0,"Reached expected life",IF(M16&lt;=24,"Replace within 2 years","OK")))</f>
        <v/>
      </c>
      <c r="O16" s="21">
        <f>IF(OR(L16="",N(H16)=0),"",IF(M16&lt;=0,0,H16/M16))</f>
        <v/>
      </c>
      <c r="P16" s="14">
        <f>IF($A16="","",IF(G16="","No date",IF(G16&lt;AsOf,"Expired",IF(G16-AsOf&lt;=WarnDays,"Ends soon","Active"))))</f>
        <v/>
      </c>
      <c r="Q16" s="22">
        <f>IF(OR($A16="",G16=""),"",G16-AsOf)</f>
        <v/>
      </c>
      <c r="R16" s="22">
        <f>IF($A16="","",COUNTIF(TAsset,$A16))</f>
        <v/>
      </c>
      <c r="S16" s="20">
        <f>IF($A16="","",SUMPRODUCT(MAX((TAsset=$A16)*TLast)))</f>
        <v/>
      </c>
      <c r="T16" s="21">
        <f>IF($A16="","",SUMIFS(LCost,LAssetU,$A16,LDate,"&lt;="&amp;AsOf,LDate,"&gt;0"))</f>
        <v/>
      </c>
    </row>
    <row r="17">
      <c r="A17" s="10" t="inlineStr">
        <is>
          <t>Water softener</t>
        </is>
      </c>
      <c r="B17" s="10" t="inlineStr">
        <is>
          <t>Basement</t>
        </is>
      </c>
      <c r="C17" s="10" t="inlineStr">
        <is>
          <t>Example Soft 32k</t>
        </is>
      </c>
      <c r="D17" s="10" t="inlineStr">
        <is>
          <t>WS-24-5120</t>
        </is>
      </c>
      <c r="E17" s="6" t="n">
        <v>45598</v>
      </c>
      <c r="F17" s="33" t="n">
        <v>15</v>
      </c>
      <c r="G17" s="6" t="n">
        <v>49250</v>
      </c>
      <c r="H17" s="24" t="n">
        <v>1100</v>
      </c>
      <c r="I17" s="10" t="inlineStr">
        <is>
          <t>Salt: pellets</t>
        </is>
      </c>
      <c r="J17" s="10" t="inlineStr">
        <is>
          <t>Long warranty on tank</t>
        </is>
      </c>
      <c r="K17" s="34">
        <f>IF(OR($A17="",E17=""),"",(AsOf-E17)/365.25)</f>
        <v/>
      </c>
      <c r="L17" s="7">
        <f>IF(OR($A17="",E17="",F17=""),"",EDATE(E17,ROUND(F17*12,0)))</f>
        <v/>
      </c>
      <c r="M17" s="22">
        <f>IF(L17="","",(YEAR(L17)-YEAR(AsOf))*12+MONTH(L17)-MONTH(AsOf))</f>
        <v/>
      </c>
      <c r="N17" s="14">
        <f>IF(L17="","",IF(M17&lt;=0,"Reached expected life",IF(M17&lt;=24,"Replace within 2 years","OK")))</f>
        <v/>
      </c>
      <c r="O17" s="21">
        <f>IF(OR(L17="",N(H17)=0),"",IF(M17&lt;=0,0,H17/M17))</f>
        <v/>
      </c>
      <c r="P17" s="14">
        <f>IF($A17="","",IF(G17="","No date",IF(G17&lt;AsOf,"Expired",IF(G17-AsOf&lt;=WarnDays,"Ends soon","Active"))))</f>
        <v/>
      </c>
      <c r="Q17" s="22">
        <f>IF(OR($A17="",G17=""),"",G17-AsOf)</f>
        <v/>
      </c>
      <c r="R17" s="22">
        <f>IF($A17="","",COUNTIF(TAsset,$A17))</f>
        <v/>
      </c>
      <c r="S17" s="20">
        <f>IF($A17="","",SUMPRODUCT(MAX((TAsset=$A17)*TLast)))</f>
        <v/>
      </c>
      <c r="T17" s="21">
        <f>IF($A17="","",SUMIFS(LCost,LAssetU,$A17,LDate,"&lt;="&amp;AsOf,LDate,"&gt;0"))</f>
        <v/>
      </c>
    </row>
    <row r="18">
      <c r="A18" s="10" t="n"/>
      <c r="B18" s="10" t="n"/>
      <c r="C18" s="10" t="n"/>
      <c r="D18" s="10" t="n"/>
      <c r="E18" s="6" t="n"/>
      <c r="F18" s="33" t="n"/>
      <c r="G18" s="6" t="n"/>
      <c r="H18" s="24" t="n"/>
      <c r="I18" s="10" t="n"/>
      <c r="J18" s="10" t="n"/>
      <c r="K18" s="34">
        <f>IF(OR($A18="",E18=""),"",(AsOf-E18)/365.25)</f>
        <v/>
      </c>
      <c r="L18" s="7">
        <f>IF(OR($A18="",E18="",F18=""),"",EDATE(E18,ROUND(F18*12,0)))</f>
        <v/>
      </c>
      <c r="M18" s="22">
        <f>IF(L18="","",(YEAR(L18)-YEAR(AsOf))*12+MONTH(L18)-MONTH(AsOf))</f>
        <v/>
      </c>
      <c r="N18" s="14">
        <f>IF(L18="","",IF(M18&lt;=0,"Reached expected life",IF(M18&lt;=24,"Replace within 2 years","OK")))</f>
        <v/>
      </c>
      <c r="O18" s="21">
        <f>IF(OR(L18="",N(H18)=0),"",IF(M18&lt;=0,0,H18/M18))</f>
        <v/>
      </c>
      <c r="P18" s="14">
        <f>IF($A18="","",IF(G18="","No date",IF(G18&lt;AsOf,"Expired",IF(G18-AsOf&lt;=WarnDays,"Ends soon","Active"))))</f>
        <v/>
      </c>
      <c r="Q18" s="22">
        <f>IF(OR($A18="",G18=""),"",G18-AsOf)</f>
        <v/>
      </c>
      <c r="R18" s="22">
        <f>IF($A18="","",COUNTIF(TAsset,$A18))</f>
        <v/>
      </c>
      <c r="S18" s="20">
        <f>IF($A18="","",SUMPRODUCT(MAX((TAsset=$A18)*TLast)))</f>
        <v/>
      </c>
      <c r="T18" s="21">
        <f>IF($A18="","",SUMIFS(LCost,LAssetU,$A18,LDate,"&lt;="&amp;AsOf,LDate,"&gt;0"))</f>
        <v/>
      </c>
    </row>
    <row r="19">
      <c r="A19" s="10" t="n"/>
      <c r="B19" s="10" t="n"/>
      <c r="C19" s="10" t="n"/>
      <c r="D19" s="10" t="n"/>
      <c r="E19" s="6" t="n"/>
      <c r="F19" s="33" t="n"/>
      <c r="G19" s="6" t="n"/>
      <c r="H19" s="24" t="n"/>
      <c r="I19" s="10" t="n"/>
      <c r="J19" s="10" t="n"/>
      <c r="K19" s="34">
        <f>IF(OR($A19="",E19=""),"",(AsOf-E19)/365.25)</f>
        <v/>
      </c>
      <c r="L19" s="7">
        <f>IF(OR($A19="",E19="",F19=""),"",EDATE(E19,ROUND(F19*12,0)))</f>
        <v/>
      </c>
      <c r="M19" s="22">
        <f>IF(L19="","",(YEAR(L19)-YEAR(AsOf))*12+MONTH(L19)-MONTH(AsOf))</f>
        <v/>
      </c>
      <c r="N19" s="14">
        <f>IF(L19="","",IF(M19&lt;=0,"Reached expected life",IF(M19&lt;=24,"Replace within 2 years","OK")))</f>
        <v/>
      </c>
      <c r="O19" s="21">
        <f>IF(OR(L19="",N(H19)=0),"",IF(M19&lt;=0,0,H19/M19))</f>
        <v/>
      </c>
      <c r="P19" s="14">
        <f>IF($A19="","",IF(G19="","No date",IF(G19&lt;AsOf,"Expired",IF(G19-AsOf&lt;=WarnDays,"Ends soon","Active"))))</f>
        <v/>
      </c>
      <c r="Q19" s="22">
        <f>IF(OR($A19="",G19=""),"",G19-AsOf)</f>
        <v/>
      </c>
      <c r="R19" s="22">
        <f>IF($A19="","",COUNTIF(TAsset,$A19))</f>
        <v/>
      </c>
      <c r="S19" s="20">
        <f>IF($A19="","",SUMPRODUCT(MAX((TAsset=$A19)*TLast)))</f>
        <v/>
      </c>
      <c r="T19" s="21">
        <f>IF($A19="","",SUMIFS(LCost,LAssetU,$A19,LDate,"&lt;="&amp;AsOf,LDate,"&gt;0"))</f>
        <v/>
      </c>
    </row>
    <row r="20">
      <c r="A20" s="10" t="n"/>
      <c r="B20" s="10" t="n"/>
      <c r="C20" s="10" t="n"/>
      <c r="D20" s="10" t="n"/>
      <c r="E20" s="6" t="n"/>
      <c r="F20" s="33" t="n"/>
      <c r="G20" s="6" t="n"/>
      <c r="H20" s="24" t="n"/>
      <c r="I20" s="10" t="n"/>
      <c r="J20" s="10" t="n"/>
      <c r="K20" s="34">
        <f>IF(OR($A20="",E20=""),"",(AsOf-E20)/365.25)</f>
        <v/>
      </c>
      <c r="L20" s="7">
        <f>IF(OR($A20="",E20="",F20=""),"",EDATE(E20,ROUND(F20*12,0)))</f>
        <v/>
      </c>
      <c r="M20" s="22">
        <f>IF(L20="","",(YEAR(L20)-YEAR(AsOf))*12+MONTH(L20)-MONTH(AsOf))</f>
        <v/>
      </c>
      <c r="N20" s="14">
        <f>IF(L20="","",IF(M20&lt;=0,"Reached expected life",IF(M20&lt;=24,"Replace within 2 years","OK")))</f>
        <v/>
      </c>
      <c r="O20" s="21">
        <f>IF(OR(L20="",N(H20)=0),"",IF(M20&lt;=0,0,H20/M20))</f>
        <v/>
      </c>
      <c r="P20" s="14">
        <f>IF($A20="","",IF(G20="","No date",IF(G20&lt;AsOf,"Expired",IF(G20-AsOf&lt;=WarnDays,"Ends soon","Active"))))</f>
        <v/>
      </c>
      <c r="Q20" s="22">
        <f>IF(OR($A20="",G20=""),"",G20-AsOf)</f>
        <v/>
      </c>
      <c r="R20" s="22">
        <f>IF($A20="","",COUNTIF(TAsset,$A20))</f>
        <v/>
      </c>
      <c r="S20" s="20">
        <f>IF($A20="","",SUMPRODUCT(MAX((TAsset=$A20)*TLast)))</f>
        <v/>
      </c>
      <c r="T20" s="21">
        <f>IF($A20="","",SUMIFS(LCost,LAssetU,$A20,LDate,"&lt;="&amp;AsOf,LDate,"&gt;0"))</f>
        <v/>
      </c>
    </row>
    <row r="21">
      <c r="A21" s="10" t="n"/>
      <c r="B21" s="10" t="n"/>
      <c r="C21" s="10" t="n"/>
      <c r="D21" s="10" t="n"/>
      <c r="E21" s="6" t="n"/>
      <c r="F21" s="33" t="n"/>
      <c r="G21" s="6" t="n"/>
      <c r="H21" s="24" t="n"/>
      <c r="I21" s="10" t="n"/>
      <c r="J21" s="10" t="n"/>
      <c r="K21" s="34">
        <f>IF(OR($A21="",E21=""),"",(AsOf-E21)/365.25)</f>
        <v/>
      </c>
      <c r="L21" s="7">
        <f>IF(OR($A21="",E21="",F21=""),"",EDATE(E21,ROUND(F21*12,0)))</f>
        <v/>
      </c>
      <c r="M21" s="22">
        <f>IF(L21="","",(YEAR(L21)-YEAR(AsOf))*12+MONTH(L21)-MONTH(AsOf))</f>
        <v/>
      </c>
      <c r="N21" s="14">
        <f>IF(L21="","",IF(M21&lt;=0,"Reached expected life",IF(M21&lt;=24,"Replace within 2 years","OK")))</f>
        <v/>
      </c>
      <c r="O21" s="21">
        <f>IF(OR(L21="",N(H21)=0),"",IF(M21&lt;=0,0,H21/M21))</f>
        <v/>
      </c>
      <c r="P21" s="14">
        <f>IF($A21="","",IF(G21="","No date",IF(G21&lt;AsOf,"Expired",IF(G21-AsOf&lt;=WarnDays,"Ends soon","Active"))))</f>
        <v/>
      </c>
      <c r="Q21" s="22">
        <f>IF(OR($A21="",G21=""),"",G21-AsOf)</f>
        <v/>
      </c>
      <c r="R21" s="22">
        <f>IF($A21="","",COUNTIF(TAsset,$A21))</f>
        <v/>
      </c>
      <c r="S21" s="20">
        <f>IF($A21="","",SUMPRODUCT(MAX((TAsset=$A21)*TLast)))</f>
        <v/>
      </c>
      <c r="T21" s="21">
        <f>IF($A21="","",SUMIFS(LCost,LAssetU,$A21,LDate,"&lt;="&amp;AsOf,LDate,"&gt;0"))</f>
        <v/>
      </c>
    </row>
    <row r="22">
      <c r="A22" s="10" t="n"/>
      <c r="B22" s="10" t="n"/>
      <c r="C22" s="10" t="n"/>
      <c r="D22" s="10" t="n"/>
      <c r="E22" s="6" t="n"/>
      <c r="F22" s="33" t="n"/>
      <c r="G22" s="6" t="n"/>
      <c r="H22" s="24" t="n"/>
      <c r="I22" s="10" t="n"/>
      <c r="J22" s="10" t="n"/>
      <c r="K22" s="34">
        <f>IF(OR($A22="",E22=""),"",(AsOf-E22)/365.25)</f>
        <v/>
      </c>
      <c r="L22" s="7">
        <f>IF(OR($A22="",E22="",F22=""),"",EDATE(E22,ROUND(F22*12,0)))</f>
        <v/>
      </c>
      <c r="M22" s="22">
        <f>IF(L22="","",(YEAR(L22)-YEAR(AsOf))*12+MONTH(L22)-MONTH(AsOf))</f>
        <v/>
      </c>
      <c r="N22" s="14">
        <f>IF(L22="","",IF(M22&lt;=0,"Reached expected life",IF(M22&lt;=24,"Replace within 2 years","OK")))</f>
        <v/>
      </c>
      <c r="O22" s="21">
        <f>IF(OR(L22="",N(H22)=0),"",IF(M22&lt;=0,0,H22/M22))</f>
        <v/>
      </c>
      <c r="P22" s="14">
        <f>IF($A22="","",IF(G22="","No date",IF(G22&lt;AsOf,"Expired",IF(G22-AsOf&lt;=WarnDays,"Ends soon","Active"))))</f>
        <v/>
      </c>
      <c r="Q22" s="22">
        <f>IF(OR($A22="",G22=""),"",G22-AsOf)</f>
        <v/>
      </c>
      <c r="R22" s="22">
        <f>IF($A22="","",COUNTIF(TAsset,$A22))</f>
        <v/>
      </c>
      <c r="S22" s="20">
        <f>IF($A22="","",SUMPRODUCT(MAX((TAsset=$A22)*TLast)))</f>
        <v/>
      </c>
      <c r="T22" s="21">
        <f>IF($A22="","",SUMIFS(LCost,LAssetU,$A22,LDate,"&lt;="&amp;AsOf,LDate,"&gt;0"))</f>
        <v/>
      </c>
    </row>
    <row r="23">
      <c r="A23" s="10" t="n"/>
      <c r="B23" s="10" t="n"/>
      <c r="C23" s="10" t="n"/>
      <c r="D23" s="10" t="n"/>
      <c r="E23" s="6" t="n"/>
      <c r="F23" s="33" t="n"/>
      <c r="G23" s="6" t="n"/>
      <c r="H23" s="24" t="n"/>
      <c r="I23" s="10" t="n"/>
      <c r="J23" s="10" t="n"/>
      <c r="K23" s="34">
        <f>IF(OR($A23="",E23=""),"",(AsOf-E23)/365.25)</f>
        <v/>
      </c>
      <c r="L23" s="7">
        <f>IF(OR($A23="",E23="",F23=""),"",EDATE(E23,ROUND(F23*12,0)))</f>
        <v/>
      </c>
      <c r="M23" s="22">
        <f>IF(L23="","",(YEAR(L23)-YEAR(AsOf))*12+MONTH(L23)-MONTH(AsOf))</f>
        <v/>
      </c>
      <c r="N23" s="14">
        <f>IF(L23="","",IF(M23&lt;=0,"Reached expected life",IF(M23&lt;=24,"Replace within 2 years","OK")))</f>
        <v/>
      </c>
      <c r="O23" s="21">
        <f>IF(OR(L23="",N(H23)=0),"",IF(M23&lt;=0,0,H23/M23))</f>
        <v/>
      </c>
      <c r="P23" s="14">
        <f>IF($A23="","",IF(G23="","No date",IF(G23&lt;AsOf,"Expired",IF(G23-AsOf&lt;=WarnDays,"Ends soon","Active"))))</f>
        <v/>
      </c>
      <c r="Q23" s="22">
        <f>IF(OR($A23="",G23=""),"",G23-AsOf)</f>
        <v/>
      </c>
      <c r="R23" s="22">
        <f>IF($A23="","",COUNTIF(TAsset,$A23))</f>
        <v/>
      </c>
      <c r="S23" s="20">
        <f>IF($A23="","",SUMPRODUCT(MAX((TAsset=$A23)*TLast)))</f>
        <v/>
      </c>
      <c r="T23" s="21">
        <f>IF($A23="","",SUMIFS(LCost,LAssetU,$A23,LDate,"&lt;="&amp;AsOf,LDate,"&gt;0"))</f>
        <v/>
      </c>
    </row>
    <row r="24">
      <c r="A24" s="10" t="n"/>
      <c r="B24" s="10" t="n"/>
      <c r="C24" s="10" t="n"/>
      <c r="D24" s="10" t="n"/>
      <c r="E24" s="6" t="n"/>
      <c r="F24" s="33" t="n"/>
      <c r="G24" s="6" t="n"/>
      <c r="H24" s="24" t="n"/>
      <c r="I24" s="10" t="n"/>
      <c r="J24" s="10" t="n"/>
      <c r="K24" s="34">
        <f>IF(OR($A24="",E24=""),"",(AsOf-E24)/365.25)</f>
        <v/>
      </c>
      <c r="L24" s="7">
        <f>IF(OR($A24="",E24="",F24=""),"",EDATE(E24,ROUND(F24*12,0)))</f>
        <v/>
      </c>
      <c r="M24" s="22">
        <f>IF(L24="","",(YEAR(L24)-YEAR(AsOf))*12+MONTH(L24)-MONTH(AsOf))</f>
        <v/>
      </c>
      <c r="N24" s="14">
        <f>IF(L24="","",IF(M24&lt;=0,"Reached expected life",IF(M24&lt;=24,"Replace within 2 years","OK")))</f>
        <v/>
      </c>
      <c r="O24" s="21">
        <f>IF(OR(L24="",N(H24)=0),"",IF(M24&lt;=0,0,H24/M24))</f>
        <v/>
      </c>
      <c r="P24" s="14">
        <f>IF($A24="","",IF(G24="","No date",IF(G24&lt;AsOf,"Expired",IF(G24-AsOf&lt;=WarnDays,"Ends soon","Active"))))</f>
        <v/>
      </c>
      <c r="Q24" s="22">
        <f>IF(OR($A24="",G24=""),"",G24-AsOf)</f>
        <v/>
      </c>
      <c r="R24" s="22">
        <f>IF($A24="","",COUNTIF(TAsset,$A24))</f>
        <v/>
      </c>
      <c r="S24" s="20">
        <f>IF($A24="","",SUMPRODUCT(MAX((TAsset=$A24)*TLast)))</f>
        <v/>
      </c>
      <c r="T24" s="21">
        <f>IF($A24="","",SUMIFS(LCost,LAssetU,$A24,LDate,"&lt;="&amp;AsOf,LDate,"&gt;0"))</f>
        <v/>
      </c>
    </row>
    <row r="25">
      <c r="A25" s="10" t="n"/>
      <c r="B25" s="10" t="n"/>
      <c r="C25" s="10" t="n"/>
      <c r="D25" s="10" t="n"/>
      <c r="E25" s="6" t="n"/>
      <c r="F25" s="33" t="n"/>
      <c r="G25" s="6" t="n"/>
      <c r="H25" s="24" t="n"/>
      <c r="I25" s="10" t="n"/>
      <c r="J25" s="10" t="n"/>
      <c r="K25" s="34">
        <f>IF(OR($A25="",E25=""),"",(AsOf-E25)/365.25)</f>
        <v/>
      </c>
      <c r="L25" s="7">
        <f>IF(OR($A25="",E25="",F25=""),"",EDATE(E25,ROUND(F25*12,0)))</f>
        <v/>
      </c>
      <c r="M25" s="22">
        <f>IF(L25="","",(YEAR(L25)-YEAR(AsOf))*12+MONTH(L25)-MONTH(AsOf))</f>
        <v/>
      </c>
      <c r="N25" s="14">
        <f>IF(L25="","",IF(M25&lt;=0,"Reached expected life",IF(M25&lt;=24,"Replace within 2 years","OK")))</f>
        <v/>
      </c>
      <c r="O25" s="21">
        <f>IF(OR(L25="",N(H25)=0),"",IF(M25&lt;=0,0,H25/M25))</f>
        <v/>
      </c>
      <c r="P25" s="14">
        <f>IF($A25="","",IF(G25="","No date",IF(G25&lt;AsOf,"Expired",IF(G25-AsOf&lt;=WarnDays,"Ends soon","Active"))))</f>
        <v/>
      </c>
      <c r="Q25" s="22">
        <f>IF(OR($A25="",G25=""),"",G25-AsOf)</f>
        <v/>
      </c>
      <c r="R25" s="22">
        <f>IF($A25="","",COUNTIF(TAsset,$A25))</f>
        <v/>
      </c>
      <c r="S25" s="20">
        <f>IF($A25="","",SUMPRODUCT(MAX((TAsset=$A25)*TLast)))</f>
        <v/>
      </c>
      <c r="T25" s="21">
        <f>IF($A25="","",SUMIFS(LCost,LAssetU,$A25,LDate,"&lt;="&amp;AsOf,LDate,"&gt;0"))</f>
        <v/>
      </c>
    </row>
    <row r="26">
      <c r="A26" s="10" t="n"/>
      <c r="B26" s="10" t="n"/>
      <c r="C26" s="10" t="n"/>
      <c r="D26" s="10" t="n"/>
      <c r="E26" s="6" t="n"/>
      <c r="F26" s="33" t="n"/>
      <c r="G26" s="6" t="n"/>
      <c r="H26" s="24" t="n"/>
      <c r="I26" s="10" t="n"/>
      <c r="J26" s="10" t="n"/>
      <c r="K26" s="34">
        <f>IF(OR($A26="",E26=""),"",(AsOf-E26)/365.25)</f>
        <v/>
      </c>
      <c r="L26" s="7">
        <f>IF(OR($A26="",E26="",F26=""),"",EDATE(E26,ROUND(F26*12,0)))</f>
        <v/>
      </c>
      <c r="M26" s="22">
        <f>IF(L26="","",(YEAR(L26)-YEAR(AsOf))*12+MONTH(L26)-MONTH(AsOf))</f>
        <v/>
      </c>
      <c r="N26" s="14">
        <f>IF(L26="","",IF(M26&lt;=0,"Reached expected life",IF(M26&lt;=24,"Replace within 2 years","OK")))</f>
        <v/>
      </c>
      <c r="O26" s="21">
        <f>IF(OR(L26="",N(H26)=0),"",IF(M26&lt;=0,0,H26/M26))</f>
        <v/>
      </c>
      <c r="P26" s="14">
        <f>IF($A26="","",IF(G26="","No date",IF(G26&lt;AsOf,"Expired",IF(G26-AsOf&lt;=WarnDays,"Ends soon","Active"))))</f>
        <v/>
      </c>
      <c r="Q26" s="22">
        <f>IF(OR($A26="",G26=""),"",G26-AsOf)</f>
        <v/>
      </c>
      <c r="R26" s="22">
        <f>IF($A26="","",COUNTIF(TAsset,$A26))</f>
        <v/>
      </c>
      <c r="S26" s="20">
        <f>IF($A26="","",SUMPRODUCT(MAX((TAsset=$A26)*TLast)))</f>
        <v/>
      </c>
      <c r="T26" s="21">
        <f>IF($A26="","",SUMIFS(LCost,LAssetU,$A26,LDate,"&lt;="&amp;AsOf,LDate,"&gt;0"))</f>
        <v/>
      </c>
    </row>
    <row r="27">
      <c r="A27" s="10" t="n"/>
      <c r="B27" s="10" t="n"/>
      <c r="C27" s="10" t="n"/>
      <c r="D27" s="10" t="n"/>
      <c r="E27" s="6" t="n"/>
      <c r="F27" s="33" t="n"/>
      <c r="G27" s="6" t="n"/>
      <c r="H27" s="24" t="n"/>
      <c r="I27" s="10" t="n"/>
      <c r="J27" s="10" t="n"/>
      <c r="K27" s="34">
        <f>IF(OR($A27="",E27=""),"",(AsOf-E27)/365.25)</f>
        <v/>
      </c>
      <c r="L27" s="7">
        <f>IF(OR($A27="",E27="",F27=""),"",EDATE(E27,ROUND(F27*12,0)))</f>
        <v/>
      </c>
      <c r="M27" s="22">
        <f>IF(L27="","",(YEAR(L27)-YEAR(AsOf))*12+MONTH(L27)-MONTH(AsOf))</f>
        <v/>
      </c>
      <c r="N27" s="14">
        <f>IF(L27="","",IF(M27&lt;=0,"Reached expected life",IF(M27&lt;=24,"Replace within 2 years","OK")))</f>
        <v/>
      </c>
      <c r="O27" s="21">
        <f>IF(OR(L27="",N(H27)=0),"",IF(M27&lt;=0,0,H27/M27))</f>
        <v/>
      </c>
      <c r="P27" s="14">
        <f>IF($A27="","",IF(G27="","No date",IF(G27&lt;AsOf,"Expired",IF(G27-AsOf&lt;=WarnDays,"Ends soon","Active"))))</f>
        <v/>
      </c>
      <c r="Q27" s="22">
        <f>IF(OR($A27="",G27=""),"",G27-AsOf)</f>
        <v/>
      </c>
      <c r="R27" s="22">
        <f>IF($A27="","",COUNTIF(TAsset,$A27))</f>
        <v/>
      </c>
      <c r="S27" s="20">
        <f>IF($A27="","",SUMPRODUCT(MAX((TAsset=$A27)*TLast)))</f>
        <v/>
      </c>
      <c r="T27" s="21">
        <f>IF($A27="","",SUMIFS(LCost,LAssetU,$A27,LDate,"&lt;="&amp;AsOf,LDate,"&gt;0"))</f>
        <v/>
      </c>
    </row>
    <row r="28">
      <c r="A28" s="10" t="n"/>
      <c r="B28" s="10" t="n"/>
      <c r="C28" s="10" t="n"/>
      <c r="D28" s="10" t="n"/>
      <c r="E28" s="6" t="n"/>
      <c r="F28" s="33" t="n"/>
      <c r="G28" s="6" t="n"/>
      <c r="H28" s="24" t="n"/>
      <c r="I28" s="10" t="n"/>
      <c r="J28" s="10" t="n"/>
      <c r="K28" s="34">
        <f>IF(OR($A28="",E28=""),"",(AsOf-E28)/365.25)</f>
        <v/>
      </c>
      <c r="L28" s="7">
        <f>IF(OR($A28="",E28="",F28=""),"",EDATE(E28,ROUND(F28*12,0)))</f>
        <v/>
      </c>
      <c r="M28" s="22">
        <f>IF(L28="","",(YEAR(L28)-YEAR(AsOf))*12+MONTH(L28)-MONTH(AsOf))</f>
        <v/>
      </c>
      <c r="N28" s="14">
        <f>IF(L28="","",IF(M28&lt;=0,"Reached expected life",IF(M28&lt;=24,"Replace within 2 years","OK")))</f>
        <v/>
      </c>
      <c r="O28" s="21">
        <f>IF(OR(L28="",N(H28)=0),"",IF(M28&lt;=0,0,H28/M28))</f>
        <v/>
      </c>
      <c r="P28" s="14">
        <f>IF($A28="","",IF(G28="","No date",IF(G28&lt;AsOf,"Expired",IF(G28-AsOf&lt;=WarnDays,"Ends soon","Active"))))</f>
        <v/>
      </c>
      <c r="Q28" s="22">
        <f>IF(OR($A28="",G28=""),"",G28-AsOf)</f>
        <v/>
      </c>
      <c r="R28" s="22">
        <f>IF($A28="","",COUNTIF(TAsset,$A28))</f>
        <v/>
      </c>
      <c r="S28" s="20">
        <f>IF($A28="","",SUMPRODUCT(MAX((TAsset=$A28)*TLast)))</f>
        <v/>
      </c>
      <c r="T28" s="21">
        <f>IF($A28="","",SUMIFS(LCost,LAssetU,$A28,LDate,"&lt;="&amp;AsOf,LDate,"&gt;0"))</f>
        <v/>
      </c>
    </row>
    <row r="29">
      <c r="A29" s="10" t="n"/>
      <c r="B29" s="10" t="n"/>
      <c r="C29" s="10" t="n"/>
      <c r="D29" s="10" t="n"/>
      <c r="E29" s="6" t="n"/>
      <c r="F29" s="33" t="n"/>
      <c r="G29" s="6" t="n"/>
      <c r="H29" s="24" t="n"/>
      <c r="I29" s="10" t="n"/>
      <c r="J29" s="10" t="n"/>
      <c r="K29" s="34">
        <f>IF(OR($A29="",E29=""),"",(AsOf-E29)/365.25)</f>
        <v/>
      </c>
      <c r="L29" s="7">
        <f>IF(OR($A29="",E29="",F29=""),"",EDATE(E29,ROUND(F29*12,0)))</f>
        <v/>
      </c>
      <c r="M29" s="22">
        <f>IF(L29="","",(YEAR(L29)-YEAR(AsOf))*12+MONTH(L29)-MONTH(AsOf))</f>
        <v/>
      </c>
      <c r="N29" s="14">
        <f>IF(L29="","",IF(M29&lt;=0,"Reached expected life",IF(M29&lt;=24,"Replace within 2 years","OK")))</f>
        <v/>
      </c>
      <c r="O29" s="21">
        <f>IF(OR(L29="",N(H29)=0),"",IF(M29&lt;=0,0,H29/M29))</f>
        <v/>
      </c>
      <c r="P29" s="14">
        <f>IF($A29="","",IF(G29="","No date",IF(G29&lt;AsOf,"Expired",IF(G29-AsOf&lt;=WarnDays,"Ends soon","Active"))))</f>
        <v/>
      </c>
      <c r="Q29" s="22">
        <f>IF(OR($A29="",G29=""),"",G29-AsOf)</f>
        <v/>
      </c>
      <c r="R29" s="22">
        <f>IF($A29="","",COUNTIF(TAsset,$A29))</f>
        <v/>
      </c>
      <c r="S29" s="20">
        <f>IF($A29="","",SUMPRODUCT(MAX((TAsset=$A29)*TLast)))</f>
        <v/>
      </c>
      <c r="T29" s="21">
        <f>IF($A29="","",SUMIFS(LCost,LAssetU,$A29,LDate,"&lt;="&amp;AsOf,LDate,"&gt;0"))</f>
        <v/>
      </c>
    </row>
    <row r="30">
      <c r="A30" s="10" t="n"/>
      <c r="B30" s="10" t="n"/>
      <c r="C30" s="10" t="n"/>
      <c r="D30" s="10" t="n"/>
      <c r="E30" s="6" t="n"/>
      <c r="F30" s="33" t="n"/>
      <c r="G30" s="6" t="n"/>
      <c r="H30" s="24" t="n"/>
      <c r="I30" s="10" t="n"/>
      <c r="J30" s="10" t="n"/>
      <c r="K30" s="34">
        <f>IF(OR($A30="",E30=""),"",(AsOf-E30)/365.25)</f>
        <v/>
      </c>
      <c r="L30" s="7">
        <f>IF(OR($A30="",E30="",F30=""),"",EDATE(E30,ROUND(F30*12,0)))</f>
        <v/>
      </c>
      <c r="M30" s="22">
        <f>IF(L30="","",(YEAR(L30)-YEAR(AsOf))*12+MONTH(L30)-MONTH(AsOf))</f>
        <v/>
      </c>
      <c r="N30" s="14">
        <f>IF(L30="","",IF(M30&lt;=0,"Reached expected life",IF(M30&lt;=24,"Replace within 2 years","OK")))</f>
        <v/>
      </c>
      <c r="O30" s="21">
        <f>IF(OR(L30="",N(H30)=0),"",IF(M30&lt;=0,0,H30/M30))</f>
        <v/>
      </c>
      <c r="P30" s="14">
        <f>IF($A30="","",IF(G30="","No date",IF(G30&lt;AsOf,"Expired",IF(G30-AsOf&lt;=WarnDays,"Ends soon","Active"))))</f>
        <v/>
      </c>
      <c r="Q30" s="22">
        <f>IF(OR($A30="",G30=""),"",G30-AsOf)</f>
        <v/>
      </c>
      <c r="R30" s="22">
        <f>IF($A30="","",COUNTIF(TAsset,$A30))</f>
        <v/>
      </c>
      <c r="S30" s="20">
        <f>IF($A30="","",SUMPRODUCT(MAX((TAsset=$A30)*TLast)))</f>
        <v/>
      </c>
      <c r="T30" s="21">
        <f>IF($A30="","",SUMIFS(LCost,LAssetU,$A30,LDate,"&lt;="&amp;AsOf,LDate,"&gt;0"))</f>
        <v/>
      </c>
    </row>
    <row r="31">
      <c r="A31" s="10" t="n"/>
      <c r="B31" s="10" t="n"/>
      <c r="C31" s="10" t="n"/>
      <c r="D31" s="10" t="n"/>
      <c r="E31" s="6" t="n"/>
      <c r="F31" s="33" t="n"/>
      <c r="G31" s="6" t="n"/>
      <c r="H31" s="24" t="n"/>
      <c r="I31" s="10" t="n"/>
      <c r="J31" s="10" t="n"/>
      <c r="K31" s="34">
        <f>IF(OR($A31="",E31=""),"",(AsOf-E31)/365.25)</f>
        <v/>
      </c>
      <c r="L31" s="7">
        <f>IF(OR($A31="",E31="",F31=""),"",EDATE(E31,ROUND(F31*12,0)))</f>
        <v/>
      </c>
      <c r="M31" s="22">
        <f>IF(L31="","",(YEAR(L31)-YEAR(AsOf))*12+MONTH(L31)-MONTH(AsOf))</f>
        <v/>
      </c>
      <c r="N31" s="14">
        <f>IF(L31="","",IF(M31&lt;=0,"Reached expected life",IF(M31&lt;=24,"Replace within 2 years","OK")))</f>
        <v/>
      </c>
      <c r="O31" s="21">
        <f>IF(OR(L31="",N(H31)=0),"",IF(M31&lt;=0,0,H31/M31))</f>
        <v/>
      </c>
      <c r="P31" s="14">
        <f>IF($A31="","",IF(G31="","No date",IF(G31&lt;AsOf,"Expired",IF(G31-AsOf&lt;=WarnDays,"Ends soon","Active"))))</f>
        <v/>
      </c>
      <c r="Q31" s="22">
        <f>IF(OR($A31="",G31=""),"",G31-AsOf)</f>
        <v/>
      </c>
      <c r="R31" s="22">
        <f>IF($A31="","",COUNTIF(TAsset,$A31))</f>
        <v/>
      </c>
      <c r="S31" s="20">
        <f>IF($A31="","",SUMPRODUCT(MAX((TAsset=$A31)*TLast)))</f>
        <v/>
      </c>
      <c r="T31" s="21">
        <f>IF($A31="","",SUMIFS(LCost,LAssetU,$A31,LDate,"&lt;="&amp;AsOf,LDate,"&gt;0"))</f>
        <v/>
      </c>
    </row>
    <row r="32">
      <c r="A32" s="10" t="n"/>
      <c r="B32" s="10" t="n"/>
      <c r="C32" s="10" t="n"/>
      <c r="D32" s="10" t="n"/>
      <c r="E32" s="6" t="n"/>
      <c r="F32" s="33" t="n"/>
      <c r="G32" s="6" t="n"/>
      <c r="H32" s="24" t="n"/>
      <c r="I32" s="10" t="n"/>
      <c r="J32" s="10" t="n"/>
      <c r="K32" s="34">
        <f>IF(OR($A32="",E32=""),"",(AsOf-E32)/365.25)</f>
        <v/>
      </c>
      <c r="L32" s="7">
        <f>IF(OR($A32="",E32="",F32=""),"",EDATE(E32,ROUND(F32*12,0)))</f>
        <v/>
      </c>
      <c r="M32" s="22">
        <f>IF(L32="","",(YEAR(L32)-YEAR(AsOf))*12+MONTH(L32)-MONTH(AsOf))</f>
        <v/>
      </c>
      <c r="N32" s="14">
        <f>IF(L32="","",IF(M32&lt;=0,"Reached expected life",IF(M32&lt;=24,"Replace within 2 years","OK")))</f>
        <v/>
      </c>
      <c r="O32" s="21">
        <f>IF(OR(L32="",N(H32)=0),"",IF(M32&lt;=0,0,H32/M32))</f>
        <v/>
      </c>
      <c r="P32" s="14">
        <f>IF($A32="","",IF(G32="","No date",IF(G32&lt;AsOf,"Expired",IF(G32-AsOf&lt;=WarnDays,"Ends soon","Active"))))</f>
        <v/>
      </c>
      <c r="Q32" s="22">
        <f>IF(OR($A32="",G32=""),"",G32-AsOf)</f>
        <v/>
      </c>
      <c r="R32" s="22">
        <f>IF($A32="","",COUNTIF(TAsset,$A32))</f>
        <v/>
      </c>
      <c r="S32" s="20">
        <f>IF($A32="","",SUMPRODUCT(MAX((TAsset=$A32)*TLast)))</f>
        <v/>
      </c>
      <c r="T32" s="21">
        <f>IF($A32="","",SUMIFS(LCost,LAssetU,$A32,LDate,"&lt;="&amp;AsOf,LDate,"&gt;0"))</f>
        <v/>
      </c>
    </row>
    <row r="33">
      <c r="A33" s="10" t="n"/>
      <c r="B33" s="10" t="n"/>
      <c r="C33" s="10" t="n"/>
      <c r="D33" s="10" t="n"/>
      <c r="E33" s="6" t="n"/>
      <c r="F33" s="33" t="n"/>
      <c r="G33" s="6" t="n"/>
      <c r="H33" s="24" t="n"/>
      <c r="I33" s="10" t="n"/>
      <c r="J33" s="10" t="n"/>
      <c r="K33" s="34">
        <f>IF(OR($A33="",E33=""),"",(AsOf-E33)/365.25)</f>
        <v/>
      </c>
      <c r="L33" s="7">
        <f>IF(OR($A33="",E33="",F33=""),"",EDATE(E33,ROUND(F33*12,0)))</f>
        <v/>
      </c>
      <c r="M33" s="22">
        <f>IF(L33="","",(YEAR(L33)-YEAR(AsOf))*12+MONTH(L33)-MONTH(AsOf))</f>
        <v/>
      </c>
      <c r="N33" s="14">
        <f>IF(L33="","",IF(M33&lt;=0,"Reached expected life",IF(M33&lt;=24,"Replace within 2 years","OK")))</f>
        <v/>
      </c>
      <c r="O33" s="21">
        <f>IF(OR(L33="",N(H33)=0),"",IF(M33&lt;=0,0,H33/M33))</f>
        <v/>
      </c>
      <c r="P33" s="14">
        <f>IF($A33="","",IF(G33="","No date",IF(G33&lt;AsOf,"Expired",IF(G33-AsOf&lt;=WarnDays,"Ends soon","Active"))))</f>
        <v/>
      </c>
      <c r="Q33" s="22">
        <f>IF(OR($A33="",G33=""),"",G33-AsOf)</f>
        <v/>
      </c>
      <c r="R33" s="22">
        <f>IF($A33="","",COUNTIF(TAsset,$A33))</f>
        <v/>
      </c>
      <c r="S33" s="20">
        <f>IF($A33="","",SUMPRODUCT(MAX((TAsset=$A33)*TLast)))</f>
        <v/>
      </c>
      <c r="T33" s="21">
        <f>IF($A33="","",SUMIFS(LCost,LAssetU,$A33,LDate,"&lt;="&amp;AsOf,LDate,"&gt;0"))</f>
        <v/>
      </c>
    </row>
    <row r="34">
      <c r="A34" s="10" t="n"/>
      <c r="B34" s="10" t="n"/>
      <c r="C34" s="10" t="n"/>
      <c r="D34" s="10" t="n"/>
      <c r="E34" s="6" t="n"/>
      <c r="F34" s="33" t="n"/>
      <c r="G34" s="6" t="n"/>
      <c r="H34" s="24" t="n"/>
      <c r="I34" s="10" t="n"/>
      <c r="J34" s="10" t="n"/>
      <c r="K34" s="34">
        <f>IF(OR($A34="",E34=""),"",(AsOf-E34)/365.25)</f>
        <v/>
      </c>
      <c r="L34" s="7">
        <f>IF(OR($A34="",E34="",F34=""),"",EDATE(E34,ROUND(F34*12,0)))</f>
        <v/>
      </c>
      <c r="M34" s="22">
        <f>IF(L34="","",(YEAR(L34)-YEAR(AsOf))*12+MONTH(L34)-MONTH(AsOf))</f>
        <v/>
      </c>
      <c r="N34" s="14">
        <f>IF(L34="","",IF(M34&lt;=0,"Reached expected life",IF(M34&lt;=24,"Replace within 2 years","OK")))</f>
        <v/>
      </c>
      <c r="O34" s="21">
        <f>IF(OR(L34="",N(H34)=0),"",IF(M34&lt;=0,0,H34/M34))</f>
        <v/>
      </c>
      <c r="P34" s="14">
        <f>IF($A34="","",IF(G34="","No date",IF(G34&lt;AsOf,"Expired",IF(G34-AsOf&lt;=WarnDays,"Ends soon","Active"))))</f>
        <v/>
      </c>
      <c r="Q34" s="22">
        <f>IF(OR($A34="",G34=""),"",G34-AsOf)</f>
        <v/>
      </c>
      <c r="R34" s="22">
        <f>IF($A34="","",COUNTIF(TAsset,$A34))</f>
        <v/>
      </c>
      <c r="S34" s="20">
        <f>IF($A34="","",SUMPRODUCT(MAX((TAsset=$A34)*TLast)))</f>
        <v/>
      </c>
      <c r="T34" s="21">
        <f>IF($A34="","",SUMIFS(LCost,LAssetU,$A34,LDate,"&lt;="&amp;AsOf,LDate,"&gt;0"))</f>
        <v/>
      </c>
    </row>
    <row r="35">
      <c r="A35" s="10" t="n"/>
      <c r="B35" s="10" t="n"/>
      <c r="C35" s="10" t="n"/>
      <c r="D35" s="10" t="n"/>
      <c r="E35" s="6" t="n"/>
      <c r="F35" s="33" t="n"/>
      <c r="G35" s="6" t="n"/>
      <c r="H35" s="24" t="n"/>
      <c r="I35" s="10" t="n"/>
      <c r="J35" s="10" t="n"/>
      <c r="K35" s="34">
        <f>IF(OR($A35="",E35=""),"",(AsOf-E35)/365.25)</f>
        <v/>
      </c>
      <c r="L35" s="7">
        <f>IF(OR($A35="",E35="",F35=""),"",EDATE(E35,ROUND(F35*12,0)))</f>
        <v/>
      </c>
      <c r="M35" s="22">
        <f>IF(L35="","",(YEAR(L35)-YEAR(AsOf))*12+MONTH(L35)-MONTH(AsOf))</f>
        <v/>
      </c>
      <c r="N35" s="14">
        <f>IF(L35="","",IF(M35&lt;=0,"Reached expected life",IF(M35&lt;=24,"Replace within 2 years","OK")))</f>
        <v/>
      </c>
      <c r="O35" s="21">
        <f>IF(OR(L35="",N(H35)=0),"",IF(M35&lt;=0,0,H35/M35))</f>
        <v/>
      </c>
      <c r="P35" s="14">
        <f>IF($A35="","",IF(G35="","No date",IF(G35&lt;AsOf,"Expired",IF(G35-AsOf&lt;=WarnDays,"Ends soon","Active"))))</f>
        <v/>
      </c>
      <c r="Q35" s="22">
        <f>IF(OR($A35="",G35=""),"",G35-AsOf)</f>
        <v/>
      </c>
      <c r="R35" s="22">
        <f>IF($A35="","",COUNTIF(TAsset,$A35))</f>
        <v/>
      </c>
      <c r="S35" s="20">
        <f>IF($A35="","",SUMPRODUCT(MAX((TAsset=$A35)*TLast)))</f>
        <v/>
      </c>
      <c r="T35" s="21">
        <f>IF($A35="","",SUMIFS(LCost,LAssetU,$A35,LDate,"&lt;="&amp;AsOf,LDate,"&gt;0"))</f>
        <v/>
      </c>
    </row>
    <row r="36">
      <c r="A36" s="10" t="n"/>
      <c r="B36" s="10" t="n"/>
      <c r="C36" s="10" t="n"/>
      <c r="D36" s="10" t="n"/>
      <c r="E36" s="6" t="n"/>
      <c r="F36" s="33" t="n"/>
      <c r="G36" s="6" t="n"/>
      <c r="H36" s="24" t="n"/>
      <c r="I36" s="10" t="n"/>
      <c r="J36" s="10" t="n"/>
      <c r="K36" s="34">
        <f>IF(OR($A36="",E36=""),"",(AsOf-E36)/365.25)</f>
        <v/>
      </c>
      <c r="L36" s="7">
        <f>IF(OR($A36="",E36="",F36=""),"",EDATE(E36,ROUND(F36*12,0)))</f>
        <v/>
      </c>
      <c r="M36" s="22">
        <f>IF(L36="","",(YEAR(L36)-YEAR(AsOf))*12+MONTH(L36)-MONTH(AsOf))</f>
        <v/>
      </c>
      <c r="N36" s="14">
        <f>IF(L36="","",IF(M36&lt;=0,"Reached expected life",IF(M36&lt;=24,"Replace within 2 years","OK")))</f>
        <v/>
      </c>
      <c r="O36" s="21">
        <f>IF(OR(L36="",N(H36)=0),"",IF(M36&lt;=0,0,H36/M36))</f>
        <v/>
      </c>
      <c r="P36" s="14">
        <f>IF($A36="","",IF(G36="","No date",IF(G36&lt;AsOf,"Expired",IF(G36-AsOf&lt;=WarnDays,"Ends soon","Active"))))</f>
        <v/>
      </c>
      <c r="Q36" s="22">
        <f>IF(OR($A36="",G36=""),"",G36-AsOf)</f>
        <v/>
      </c>
      <c r="R36" s="22">
        <f>IF($A36="","",COUNTIF(TAsset,$A36))</f>
        <v/>
      </c>
      <c r="S36" s="20">
        <f>IF($A36="","",SUMPRODUCT(MAX((TAsset=$A36)*TLast)))</f>
        <v/>
      </c>
      <c r="T36" s="21">
        <f>IF($A36="","",SUMIFS(LCost,LAssetU,$A36,LDate,"&lt;="&amp;AsOf,LDate,"&gt;0"))</f>
        <v/>
      </c>
    </row>
    <row r="37">
      <c r="A37" s="10" t="n"/>
      <c r="B37" s="10" t="n"/>
      <c r="C37" s="10" t="n"/>
      <c r="D37" s="10" t="n"/>
      <c r="E37" s="6" t="n"/>
      <c r="F37" s="33" t="n"/>
      <c r="G37" s="6" t="n"/>
      <c r="H37" s="24" t="n"/>
      <c r="I37" s="10" t="n"/>
      <c r="J37" s="10" t="n"/>
      <c r="K37" s="34">
        <f>IF(OR($A37="",E37=""),"",(AsOf-E37)/365.25)</f>
        <v/>
      </c>
      <c r="L37" s="7">
        <f>IF(OR($A37="",E37="",F37=""),"",EDATE(E37,ROUND(F37*12,0)))</f>
        <v/>
      </c>
      <c r="M37" s="22">
        <f>IF(L37="","",(YEAR(L37)-YEAR(AsOf))*12+MONTH(L37)-MONTH(AsOf))</f>
        <v/>
      </c>
      <c r="N37" s="14">
        <f>IF(L37="","",IF(M37&lt;=0,"Reached expected life",IF(M37&lt;=24,"Replace within 2 years","OK")))</f>
        <v/>
      </c>
      <c r="O37" s="21">
        <f>IF(OR(L37="",N(H37)=0),"",IF(M37&lt;=0,0,H37/M37))</f>
        <v/>
      </c>
      <c r="P37" s="14">
        <f>IF($A37="","",IF(G37="","No date",IF(G37&lt;AsOf,"Expired",IF(G37-AsOf&lt;=WarnDays,"Ends soon","Active"))))</f>
        <v/>
      </c>
      <c r="Q37" s="22">
        <f>IF(OR($A37="",G37=""),"",G37-AsOf)</f>
        <v/>
      </c>
      <c r="R37" s="22">
        <f>IF($A37="","",COUNTIF(TAsset,$A37))</f>
        <v/>
      </c>
      <c r="S37" s="20">
        <f>IF($A37="","",SUMPRODUCT(MAX((TAsset=$A37)*TLast)))</f>
        <v/>
      </c>
      <c r="T37" s="21">
        <f>IF($A37="","",SUMIFS(LCost,LAssetU,$A37,LDate,"&lt;="&amp;AsOf,LDate,"&gt;0"))</f>
        <v/>
      </c>
    </row>
    <row r="38">
      <c r="A38" s="10" t="n"/>
      <c r="B38" s="10" t="n"/>
      <c r="C38" s="10" t="n"/>
      <c r="D38" s="10" t="n"/>
      <c r="E38" s="6" t="n"/>
      <c r="F38" s="33" t="n"/>
      <c r="G38" s="6" t="n"/>
      <c r="H38" s="24" t="n"/>
      <c r="I38" s="10" t="n"/>
      <c r="J38" s="10" t="n"/>
      <c r="K38" s="34">
        <f>IF(OR($A38="",E38=""),"",(AsOf-E38)/365.25)</f>
        <v/>
      </c>
      <c r="L38" s="7">
        <f>IF(OR($A38="",E38="",F38=""),"",EDATE(E38,ROUND(F38*12,0)))</f>
        <v/>
      </c>
      <c r="M38" s="22">
        <f>IF(L38="","",(YEAR(L38)-YEAR(AsOf))*12+MONTH(L38)-MONTH(AsOf))</f>
        <v/>
      </c>
      <c r="N38" s="14">
        <f>IF(L38="","",IF(M38&lt;=0,"Reached expected life",IF(M38&lt;=24,"Replace within 2 years","OK")))</f>
        <v/>
      </c>
      <c r="O38" s="21">
        <f>IF(OR(L38="",N(H38)=0),"",IF(M38&lt;=0,0,H38/M38))</f>
        <v/>
      </c>
      <c r="P38" s="14">
        <f>IF($A38="","",IF(G38="","No date",IF(G38&lt;AsOf,"Expired",IF(G38-AsOf&lt;=WarnDays,"Ends soon","Active"))))</f>
        <v/>
      </c>
      <c r="Q38" s="22">
        <f>IF(OR($A38="",G38=""),"",G38-AsOf)</f>
        <v/>
      </c>
      <c r="R38" s="22">
        <f>IF($A38="","",COUNTIF(TAsset,$A38))</f>
        <v/>
      </c>
      <c r="S38" s="20">
        <f>IF($A38="","",SUMPRODUCT(MAX((TAsset=$A38)*TLast)))</f>
        <v/>
      </c>
      <c r="T38" s="21">
        <f>IF($A38="","",SUMIFS(LCost,LAssetU,$A38,LDate,"&lt;="&amp;AsOf,LDate,"&gt;0"))</f>
        <v/>
      </c>
    </row>
    <row r="39">
      <c r="A39" s="10" t="n"/>
      <c r="B39" s="10" t="n"/>
      <c r="C39" s="10" t="n"/>
      <c r="D39" s="10" t="n"/>
      <c r="E39" s="6" t="n"/>
      <c r="F39" s="33" t="n"/>
      <c r="G39" s="6" t="n"/>
      <c r="H39" s="24" t="n"/>
      <c r="I39" s="10" t="n"/>
      <c r="J39" s="10" t="n"/>
      <c r="K39" s="34">
        <f>IF(OR($A39="",E39=""),"",(AsOf-E39)/365.25)</f>
        <v/>
      </c>
      <c r="L39" s="7">
        <f>IF(OR($A39="",E39="",F39=""),"",EDATE(E39,ROUND(F39*12,0)))</f>
        <v/>
      </c>
      <c r="M39" s="22">
        <f>IF(L39="","",(YEAR(L39)-YEAR(AsOf))*12+MONTH(L39)-MONTH(AsOf))</f>
        <v/>
      </c>
      <c r="N39" s="14">
        <f>IF(L39="","",IF(M39&lt;=0,"Reached expected life",IF(M39&lt;=24,"Replace within 2 years","OK")))</f>
        <v/>
      </c>
      <c r="O39" s="21">
        <f>IF(OR(L39="",N(H39)=0),"",IF(M39&lt;=0,0,H39/M39))</f>
        <v/>
      </c>
      <c r="P39" s="14">
        <f>IF($A39="","",IF(G39="","No date",IF(G39&lt;AsOf,"Expired",IF(G39-AsOf&lt;=WarnDays,"Ends soon","Active"))))</f>
        <v/>
      </c>
      <c r="Q39" s="22">
        <f>IF(OR($A39="",G39=""),"",G39-AsOf)</f>
        <v/>
      </c>
      <c r="R39" s="22">
        <f>IF($A39="","",COUNTIF(TAsset,$A39))</f>
        <v/>
      </c>
      <c r="S39" s="20">
        <f>IF($A39="","",SUMPRODUCT(MAX((TAsset=$A39)*TLast)))</f>
        <v/>
      </c>
      <c r="T39" s="21">
        <f>IF($A39="","",SUMIFS(LCost,LAssetU,$A39,LDate,"&lt;="&amp;AsOf,LDate,"&gt;0"))</f>
        <v/>
      </c>
    </row>
    <row r="40">
      <c r="A40" s="10" t="n"/>
      <c r="B40" s="10" t="n"/>
      <c r="C40" s="10" t="n"/>
      <c r="D40" s="10" t="n"/>
      <c r="E40" s="6" t="n"/>
      <c r="F40" s="33" t="n"/>
      <c r="G40" s="6" t="n"/>
      <c r="H40" s="24" t="n"/>
      <c r="I40" s="10" t="n"/>
      <c r="J40" s="10" t="n"/>
      <c r="K40" s="34">
        <f>IF(OR($A40="",E40=""),"",(AsOf-E40)/365.25)</f>
        <v/>
      </c>
      <c r="L40" s="7">
        <f>IF(OR($A40="",E40="",F40=""),"",EDATE(E40,ROUND(F40*12,0)))</f>
        <v/>
      </c>
      <c r="M40" s="22">
        <f>IF(L40="","",(YEAR(L40)-YEAR(AsOf))*12+MONTH(L40)-MONTH(AsOf))</f>
        <v/>
      </c>
      <c r="N40" s="14">
        <f>IF(L40="","",IF(M40&lt;=0,"Reached expected life",IF(M40&lt;=24,"Replace within 2 years","OK")))</f>
        <v/>
      </c>
      <c r="O40" s="21">
        <f>IF(OR(L40="",N(H40)=0),"",IF(M40&lt;=0,0,H40/M40))</f>
        <v/>
      </c>
      <c r="P40" s="14">
        <f>IF($A40="","",IF(G40="","No date",IF(G40&lt;AsOf,"Expired",IF(G40-AsOf&lt;=WarnDays,"Ends soon","Active"))))</f>
        <v/>
      </c>
      <c r="Q40" s="22">
        <f>IF(OR($A40="",G40=""),"",G40-AsOf)</f>
        <v/>
      </c>
      <c r="R40" s="22">
        <f>IF($A40="","",COUNTIF(TAsset,$A40))</f>
        <v/>
      </c>
      <c r="S40" s="20">
        <f>IF($A40="","",SUMPRODUCT(MAX((TAsset=$A40)*TLast)))</f>
        <v/>
      </c>
      <c r="T40" s="21">
        <f>IF($A40="","",SUMIFS(LCost,LAssetU,$A40,LDate,"&lt;="&amp;AsOf,LDate,"&gt;0"))</f>
        <v/>
      </c>
    </row>
    <row r="41">
      <c r="A41" s="10" t="n"/>
      <c r="B41" s="10" t="n"/>
      <c r="C41" s="10" t="n"/>
      <c r="D41" s="10" t="n"/>
      <c r="E41" s="6" t="n"/>
      <c r="F41" s="33" t="n"/>
      <c r="G41" s="6" t="n"/>
      <c r="H41" s="24" t="n"/>
      <c r="I41" s="10" t="n"/>
      <c r="J41" s="10" t="n"/>
      <c r="K41" s="34">
        <f>IF(OR($A41="",E41=""),"",(AsOf-E41)/365.25)</f>
        <v/>
      </c>
      <c r="L41" s="7">
        <f>IF(OR($A41="",E41="",F41=""),"",EDATE(E41,ROUND(F41*12,0)))</f>
        <v/>
      </c>
      <c r="M41" s="22">
        <f>IF(L41="","",(YEAR(L41)-YEAR(AsOf))*12+MONTH(L41)-MONTH(AsOf))</f>
        <v/>
      </c>
      <c r="N41" s="14">
        <f>IF(L41="","",IF(M41&lt;=0,"Reached expected life",IF(M41&lt;=24,"Replace within 2 years","OK")))</f>
        <v/>
      </c>
      <c r="O41" s="21">
        <f>IF(OR(L41="",N(H41)=0),"",IF(M41&lt;=0,0,H41/M41))</f>
        <v/>
      </c>
      <c r="P41" s="14">
        <f>IF($A41="","",IF(G41="","No date",IF(G41&lt;AsOf,"Expired",IF(G41-AsOf&lt;=WarnDays,"Ends soon","Active"))))</f>
        <v/>
      </c>
      <c r="Q41" s="22">
        <f>IF(OR($A41="",G41=""),"",G41-AsOf)</f>
        <v/>
      </c>
      <c r="R41" s="22">
        <f>IF($A41="","",COUNTIF(TAsset,$A41))</f>
        <v/>
      </c>
      <c r="S41" s="20">
        <f>IF($A41="","",SUMPRODUCT(MAX((TAsset=$A41)*TLast)))</f>
        <v/>
      </c>
      <c r="T41" s="21">
        <f>IF($A41="","",SUMIFS(LCost,LAssetU,$A41,LDate,"&lt;="&amp;AsOf,LDate,"&gt;0"))</f>
        <v/>
      </c>
    </row>
    <row r="42">
      <c r="A42" s="10" t="n"/>
      <c r="B42" s="10" t="n"/>
      <c r="C42" s="10" t="n"/>
      <c r="D42" s="10" t="n"/>
      <c r="E42" s="6" t="n"/>
      <c r="F42" s="33" t="n"/>
      <c r="G42" s="6" t="n"/>
      <c r="H42" s="24" t="n"/>
      <c r="I42" s="10" t="n"/>
      <c r="J42" s="10" t="n"/>
      <c r="K42" s="34">
        <f>IF(OR($A42="",E42=""),"",(AsOf-E42)/365.25)</f>
        <v/>
      </c>
      <c r="L42" s="7">
        <f>IF(OR($A42="",E42="",F42=""),"",EDATE(E42,ROUND(F42*12,0)))</f>
        <v/>
      </c>
      <c r="M42" s="22">
        <f>IF(L42="","",(YEAR(L42)-YEAR(AsOf))*12+MONTH(L42)-MONTH(AsOf))</f>
        <v/>
      </c>
      <c r="N42" s="14">
        <f>IF(L42="","",IF(M42&lt;=0,"Reached expected life",IF(M42&lt;=24,"Replace within 2 years","OK")))</f>
        <v/>
      </c>
      <c r="O42" s="21">
        <f>IF(OR(L42="",N(H42)=0),"",IF(M42&lt;=0,0,H42/M42))</f>
        <v/>
      </c>
      <c r="P42" s="14">
        <f>IF($A42="","",IF(G42="","No date",IF(G42&lt;AsOf,"Expired",IF(G42-AsOf&lt;=WarnDays,"Ends soon","Active"))))</f>
        <v/>
      </c>
      <c r="Q42" s="22">
        <f>IF(OR($A42="",G42=""),"",G42-AsOf)</f>
        <v/>
      </c>
      <c r="R42" s="22">
        <f>IF($A42="","",COUNTIF(TAsset,$A42))</f>
        <v/>
      </c>
      <c r="S42" s="20">
        <f>IF($A42="","",SUMPRODUCT(MAX((TAsset=$A42)*TLast)))</f>
        <v/>
      </c>
      <c r="T42" s="21">
        <f>IF($A42="","",SUMIFS(LCost,LAssetU,$A42,LDate,"&lt;="&amp;AsOf,LDate,"&gt;0"))</f>
        <v/>
      </c>
    </row>
    <row r="43">
      <c r="A43" s="10" t="n"/>
      <c r="B43" s="10" t="n"/>
      <c r="C43" s="10" t="n"/>
      <c r="D43" s="10" t="n"/>
      <c r="E43" s="6" t="n"/>
      <c r="F43" s="33" t="n"/>
      <c r="G43" s="6" t="n"/>
      <c r="H43" s="24" t="n"/>
      <c r="I43" s="10" t="n"/>
      <c r="J43" s="10" t="n"/>
      <c r="K43" s="34">
        <f>IF(OR($A43="",E43=""),"",(AsOf-E43)/365.25)</f>
        <v/>
      </c>
      <c r="L43" s="7">
        <f>IF(OR($A43="",E43="",F43=""),"",EDATE(E43,ROUND(F43*12,0)))</f>
        <v/>
      </c>
      <c r="M43" s="22">
        <f>IF(L43="","",(YEAR(L43)-YEAR(AsOf))*12+MONTH(L43)-MONTH(AsOf))</f>
        <v/>
      </c>
      <c r="N43" s="14">
        <f>IF(L43="","",IF(M43&lt;=0,"Reached expected life",IF(M43&lt;=24,"Replace within 2 years","OK")))</f>
        <v/>
      </c>
      <c r="O43" s="21">
        <f>IF(OR(L43="",N(H43)=0),"",IF(M43&lt;=0,0,H43/M43))</f>
        <v/>
      </c>
      <c r="P43" s="14">
        <f>IF($A43="","",IF(G43="","No date",IF(G43&lt;AsOf,"Expired",IF(G43-AsOf&lt;=WarnDays,"Ends soon","Active"))))</f>
        <v/>
      </c>
      <c r="Q43" s="22">
        <f>IF(OR($A43="",G43=""),"",G43-AsOf)</f>
        <v/>
      </c>
      <c r="R43" s="22">
        <f>IF($A43="","",COUNTIF(TAsset,$A43))</f>
        <v/>
      </c>
      <c r="S43" s="20">
        <f>IF($A43="","",SUMPRODUCT(MAX((TAsset=$A43)*TLast)))</f>
        <v/>
      </c>
      <c r="T43" s="21">
        <f>IF($A43="","",SUMIFS(LCost,LAssetU,$A43,LDate,"&lt;="&amp;AsOf,LDate,"&gt;0"))</f>
        <v/>
      </c>
    </row>
    <row r="44">
      <c r="A44" s="10" t="n"/>
      <c r="B44" s="10" t="n"/>
      <c r="C44" s="10" t="n"/>
      <c r="D44" s="10" t="n"/>
      <c r="E44" s="6" t="n"/>
      <c r="F44" s="33" t="n"/>
      <c r="G44" s="6" t="n"/>
      <c r="H44" s="24" t="n"/>
      <c r="I44" s="10" t="n"/>
      <c r="J44" s="10" t="n"/>
      <c r="K44" s="34">
        <f>IF(OR($A44="",E44=""),"",(AsOf-E44)/365.25)</f>
        <v/>
      </c>
      <c r="L44" s="7">
        <f>IF(OR($A44="",E44="",F44=""),"",EDATE(E44,ROUND(F44*12,0)))</f>
        <v/>
      </c>
      <c r="M44" s="22">
        <f>IF(L44="","",(YEAR(L44)-YEAR(AsOf))*12+MONTH(L44)-MONTH(AsOf))</f>
        <v/>
      </c>
      <c r="N44" s="14">
        <f>IF(L44="","",IF(M44&lt;=0,"Reached expected life",IF(M44&lt;=24,"Replace within 2 years","OK")))</f>
        <v/>
      </c>
      <c r="O44" s="21">
        <f>IF(OR(L44="",N(H44)=0),"",IF(M44&lt;=0,0,H44/M44))</f>
        <v/>
      </c>
      <c r="P44" s="14">
        <f>IF($A44="","",IF(G44="","No date",IF(G44&lt;AsOf,"Expired",IF(G44-AsOf&lt;=WarnDays,"Ends soon","Active"))))</f>
        <v/>
      </c>
      <c r="Q44" s="22">
        <f>IF(OR($A44="",G44=""),"",G44-AsOf)</f>
        <v/>
      </c>
      <c r="R44" s="22">
        <f>IF($A44="","",COUNTIF(TAsset,$A44))</f>
        <v/>
      </c>
      <c r="S44" s="20">
        <f>IF($A44="","",SUMPRODUCT(MAX((TAsset=$A44)*TLast)))</f>
        <v/>
      </c>
      <c r="T44" s="21">
        <f>IF($A44="","",SUMIFS(LCost,LAssetU,$A44,LDate,"&lt;="&amp;AsOf,LDate,"&gt;0"))</f>
        <v/>
      </c>
    </row>
    <row r="45">
      <c r="A45" s="10" t="n"/>
      <c r="B45" s="10" t="n"/>
      <c r="C45" s="10" t="n"/>
      <c r="D45" s="10" t="n"/>
      <c r="E45" s="6" t="n"/>
      <c r="F45" s="33" t="n"/>
      <c r="G45" s="6" t="n"/>
      <c r="H45" s="24" t="n"/>
      <c r="I45" s="10" t="n"/>
      <c r="J45" s="10" t="n"/>
      <c r="K45" s="34">
        <f>IF(OR($A45="",E45=""),"",(AsOf-E45)/365.25)</f>
        <v/>
      </c>
      <c r="L45" s="7">
        <f>IF(OR($A45="",E45="",F45=""),"",EDATE(E45,ROUND(F45*12,0)))</f>
        <v/>
      </c>
      <c r="M45" s="22">
        <f>IF(L45="","",(YEAR(L45)-YEAR(AsOf))*12+MONTH(L45)-MONTH(AsOf))</f>
        <v/>
      </c>
      <c r="N45" s="14">
        <f>IF(L45="","",IF(M45&lt;=0,"Reached expected life",IF(M45&lt;=24,"Replace within 2 years","OK")))</f>
        <v/>
      </c>
      <c r="O45" s="21">
        <f>IF(OR(L45="",N(H45)=0),"",IF(M45&lt;=0,0,H45/M45))</f>
        <v/>
      </c>
      <c r="P45" s="14">
        <f>IF($A45="","",IF(G45="","No date",IF(G45&lt;AsOf,"Expired",IF(G45-AsOf&lt;=WarnDays,"Ends soon","Active"))))</f>
        <v/>
      </c>
      <c r="Q45" s="22">
        <f>IF(OR($A45="",G45=""),"",G45-AsOf)</f>
        <v/>
      </c>
      <c r="R45" s="22">
        <f>IF($A45="","",COUNTIF(TAsset,$A45))</f>
        <v/>
      </c>
      <c r="S45" s="20">
        <f>IF($A45="","",SUMPRODUCT(MAX((TAsset=$A45)*TLast)))</f>
        <v/>
      </c>
      <c r="T45" s="21">
        <f>IF($A45="","",SUMIFS(LCost,LAssetU,$A45,LDate,"&lt;="&amp;AsOf,LDate,"&gt;0"))</f>
        <v/>
      </c>
    </row>
    <row r="46">
      <c r="A46" s="10" t="n"/>
      <c r="B46" s="10" t="n"/>
      <c r="C46" s="10" t="n"/>
      <c r="D46" s="10" t="n"/>
      <c r="E46" s="6" t="n"/>
      <c r="F46" s="33" t="n"/>
      <c r="G46" s="6" t="n"/>
      <c r="H46" s="24" t="n"/>
      <c r="I46" s="10" t="n"/>
      <c r="J46" s="10" t="n"/>
      <c r="K46" s="34">
        <f>IF(OR($A46="",E46=""),"",(AsOf-E46)/365.25)</f>
        <v/>
      </c>
      <c r="L46" s="7">
        <f>IF(OR($A46="",E46="",F46=""),"",EDATE(E46,ROUND(F46*12,0)))</f>
        <v/>
      </c>
      <c r="M46" s="22">
        <f>IF(L46="","",(YEAR(L46)-YEAR(AsOf))*12+MONTH(L46)-MONTH(AsOf))</f>
        <v/>
      </c>
      <c r="N46" s="14">
        <f>IF(L46="","",IF(M46&lt;=0,"Reached expected life",IF(M46&lt;=24,"Replace within 2 years","OK")))</f>
        <v/>
      </c>
      <c r="O46" s="21">
        <f>IF(OR(L46="",N(H46)=0),"",IF(M46&lt;=0,0,H46/M46))</f>
        <v/>
      </c>
      <c r="P46" s="14">
        <f>IF($A46="","",IF(G46="","No date",IF(G46&lt;AsOf,"Expired",IF(G46-AsOf&lt;=WarnDays,"Ends soon","Active"))))</f>
        <v/>
      </c>
      <c r="Q46" s="22">
        <f>IF(OR($A46="",G46=""),"",G46-AsOf)</f>
        <v/>
      </c>
      <c r="R46" s="22">
        <f>IF($A46="","",COUNTIF(TAsset,$A46))</f>
        <v/>
      </c>
      <c r="S46" s="20">
        <f>IF($A46="","",SUMPRODUCT(MAX((TAsset=$A46)*TLast)))</f>
        <v/>
      </c>
      <c r="T46" s="21">
        <f>IF($A46="","",SUMIFS(LCost,LAssetU,$A46,LDate,"&lt;="&amp;AsOf,LDate,"&gt;0"))</f>
        <v/>
      </c>
    </row>
    <row r="47">
      <c r="A47" s="10" t="n"/>
      <c r="B47" s="10" t="n"/>
      <c r="C47" s="10" t="n"/>
      <c r="D47" s="10" t="n"/>
      <c r="E47" s="6" t="n"/>
      <c r="F47" s="33" t="n"/>
      <c r="G47" s="6" t="n"/>
      <c r="H47" s="24" t="n"/>
      <c r="I47" s="10" t="n"/>
      <c r="J47" s="10" t="n"/>
      <c r="K47" s="34">
        <f>IF(OR($A47="",E47=""),"",(AsOf-E47)/365.25)</f>
        <v/>
      </c>
      <c r="L47" s="7">
        <f>IF(OR($A47="",E47="",F47=""),"",EDATE(E47,ROUND(F47*12,0)))</f>
        <v/>
      </c>
      <c r="M47" s="22">
        <f>IF(L47="","",(YEAR(L47)-YEAR(AsOf))*12+MONTH(L47)-MONTH(AsOf))</f>
        <v/>
      </c>
      <c r="N47" s="14">
        <f>IF(L47="","",IF(M47&lt;=0,"Reached expected life",IF(M47&lt;=24,"Replace within 2 years","OK")))</f>
        <v/>
      </c>
      <c r="O47" s="21">
        <f>IF(OR(L47="",N(H47)=0),"",IF(M47&lt;=0,0,H47/M47))</f>
        <v/>
      </c>
      <c r="P47" s="14">
        <f>IF($A47="","",IF(G47="","No date",IF(G47&lt;AsOf,"Expired",IF(G47-AsOf&lt;=WarnDays,"Ends soon","Active"))))</f>
        <v/>
      </c>
      <c r="Q47" s="22">
        <f>IF(OR($A47="",G47=""),"",G47-AsOf)</f>
        <v/>
      </c>
      <c r="R47" s="22">
        <f>IF($A47="","",COUNTIF(TAsset,$A47))</f>
        <v/>
      </c>
      <c r="S47" s="20">
        <f>IF($A47="","",SUMPRODUCT(MAX((TAsset=$A47)*TLast)))</f>
        <v/>
      </c>
      <c r="T47" s="21">
        <f>IF($A47="","",SUMIFS(LCost,LAssetU,$A47,LDate,"&lt;="&amp;AsOf,LDate,"&gt;0"))</f>
        <v/>
      </c>
    </row>
    <row r="48">
      <c r="A48" s="10" t="n"/>
      <c r="B48" s="10" t="n"/>
      <c r="C48" s="10" t="n"/>
      <c r="D48" s="10" t="n"/>
      <c r="E48" s="6" t="n"/>
      <c r="F48" s="33" t="n"/>
      <c r="G48" s="6" t="n"/>
      <c r="H48" s="24" t="n"/>
      <c r="I48" s="10" t="n"/>
      <c r="J48" s="10" t="n"/>
      <c r="K48" s="34">
        <f>IF(OR($A48="",E48=""),"",(AsOf-E48)/365.25)</f>
        <v/>
      </c>
      <c r="L48" s="7">
        <f>IF(OR($A48="",E48="",F48=""),"",EDATE(E48,ROUND(F48*12,0)))</f>
        <v/>
      </c>
      <c r="M48" s="22">
        <f>IF(L48="","",(YEAR(L48)-YEAR(AsOf))*12+MONTH(L48)-MONTH(AsOf))</f>
        <v/>
      </c>
      <c r="N48" s="14">
        <f>IF(L48="","",IF(M48&lt;=0,"Reached expected life",IF(M48&lt;=24,"Replace within 2 years","OK")))</f>
        <v/>
      </c>
      <c r="O48" s="21">
        <f>IF(OR(L48="",N(H48)=0),"",IF(M48&lt;=0,0,H48/M48))</f>
        <v/>
      </c>
      <c r="P48" s="14">
        <f>IF($A48="","",IF(G48="","No date",IF(G48&lt;AsOf,"Expired",IF(G48-AsOf&lt;=WarnDays,"Ends soon","Active"))))</f>
        <v/>
      </c>
      <c r="Q48" s="22">
        <f>IF(OR($A48="",G48=""),"",G48-AsOf)</f>
        <v/>
      </c>
      <c r="R48" s="22">
        <f>IF($A48="","",COUNTIF(TAsset,$A48))</f>
        <v/>
      </c>
      <c r="S48" s="20">
        <f>IF($A48="","",SUMPRODUCT(MAX((TAsset=$A48)*TLast)))</f>
        <v/>
      </c>
      <c r="T48" s="21">
        <f>IF($A48="","",SUMIFS(LCost,LAssetU,$A48,LDate,"&lt;="&amp;AsOf,LDate,"&gt;0"))</f>
        <v/>
      </c>
    </row>
    <row r="49">
      <c r="A49" s="10" t="n"/>
      <c r="B49" s="10" t="n"/>
      <c r="C49" s="10" t="n"/>
      <c r="D49" s="10" t="n"/>
      <c r="E49" s="6" t="n"/>
      <c r="F49" s="33" t="n"/>
      <c r="G49" s="6" t="n"/>
      <c r="H49" s="24" t="n"/>
      <c r="I49" s="10" t="n"/>
      <c r="J49" s="10" t="n"/>
      <c r="K49" s="34">
        <f>IF(OR($A49="",E49=""),"",(AsOf-E49)/365.25)</f>
        <v/>
      </c>
      <c r="L49" s="7">
        <f>IF(OR($A49="",E49="",F49=""),"",EDATE(E49,ROUND(F49*12,0)))</f>
        <v/>
      </c>
      <c r="M49" s="22">
        <f>IF(L49="","",(YEAR(L49)-YEAR(AsOf))*12+MONTH(L49)-MONTH(AsOf))</f>
        <v/>
      </c>
      <c r="N49" s="14">
        <f>IF(L49="","",IF(M49&lt;=0,"Reached expected life",IF(M49&lt;=24,"Replace within 2 years","OK")))</f>
        <v/>
      </c>
      <c r="O49" s="21">
        <f>IF(OR(L49="",N(H49)=0),"",IF(M49&lt;=0,0,H49/M49))</f>
        <v/>
      </c>
      <c r="P49" s="14">
        <f>IF($A49="","",IF(G49="","No date",IF(G49&lt;AsOf,"Expired",IF(G49-AsOf&lt;=WarnDays,"Ends soon","Active"))))</f>
        <v/>
      </c>
      <c r="Q49" s="22">
        <f>IF(OR($A49="",G49=""),"",G49-AsOf)</f>
        <v/>
      </c>
      <c r="R49" s="22">
        <f>IF($A49="","",COUNTIF(TAsset,$A49))</f>
        <v/>
      </c>
      <c r="S49" s="20">
        <f>IF($A49="","",SUMPRODUCT(MAX((TAsset=$A49)*TLast)))</f>
        <v/>
      </c>
      <c r="T49" s="21">
        <f>IF($A49="","",SUMIFS(LCost,LAssetU,$A49,LDate,"&lt;="&amp;AsOf,LDate,"&gt;0"))</f>
        <v/>
      </c>
    </row>
    <row r="50">
      <c r="A50" s="10" t="n"/>
      <c r="B50" s="10" t="n"/>
      <c r="C50" s="10" t="n"/>
      <c r="D50" s="10" t="n"/>
      <c r="E50" s="6" t="n"/>
      <c r="F50" s="33" t="n"/>
      <c r="G50" s="6" t="n"/>
      <c r="H50" s="24" t="n"/>
      <c r="I50" s="10" t="n"/>
      <c r="J50" s="10" t="n"/>
      <c r="K50" s="34">
        <f>IF(OR($A50="",E50=""),"",(AsOf-E50)/365.25)</f>
        <v/>
      </c>
      <c r="L50" s="7">
        <f>IF(OR($A50="",E50="",F50=""),"",EDATE(E50,ROUND(F50*12,0)))</f>
        <v/>
      </c>
      <c r="M50" s="22">
        <f>IF(L50="","",(YEAR(L50)-YEAR(AsOf))*12+MONTH(L50)-MONTH(AsOf))</f>
        <v/>
      </c>
      <c r="N50" s="14">
        <f>IF(L50="","",IF(M50&lt;=0,"Reached expected life",IF(M50&lt;=24,"Replace within 2 years","OK")))</f>
        <v/>
      </c>
      <c r="O50" s="21">
        <f>IF(OR(L50="",N(H50)=0),"",IF(M50&lt;=0,0,H50/M50))</f>
        <v/>
      </c>
      <c r="P50" s="14">
        <f>IF($A50="","",IF(G50="","No date",IF(G50&lt;AsOf,"Expired",IF(G50-AsOf&lt;=WarnDays,"Ends soon","Active"))))</f>
        <v/>
      </c>
      <c r="Q50" s="22">
        <f>IF(OR($A50="",G50=""),"",G50-AsOf)</f>
        <v/>
      </c>
      <c r="R50" s="22">
        <f>IF($A50="","",COUNTIF(TAsset,$A50))</f>
        <v/>
      </c>
      <c r="S50" s="20">
        <f>IF($A50="","",SUMPRODUCT(MAX((TAsset=$A50)*TLast)))</f>
        <v/>
      </c>
      <c r="T50" s="21">
        <f>IF($A50="","",SUMIFS(LCost,LAssetU,$A50,LDate,"&lt;="&amp;AsOf,LDate,"&gt;0"))</f>
        <v/>
      </c>
    </row>
    <row r="51">
      <c r="A51" s="10" t="n"/>
      <c r="B51" s="10" t="n"/>
      <c r="C51" s="10" t="n"/>
      <c r="D51" s="10" t="n"/>
      <c r="E51" s="6" t="n"/>
      <c r="F51" s="33" t="n"/>
      <c r="G51" s="6" t="n"/>
      <c r="H51" s="24" t="n"/>
      <c r="I51" s="10" t="n"/>
      <c r="J51" s="10" t="n"/>
      <c r="K51" s="34">
        <f>IF(OR($A51="",E51=""),"",(AsOf-E51)/365.25)</f>
        <v/>
      </c>
      <c r="L51" s="7">
        <f>IF(OR($A51="",E51="",F51=""),"",EDATE(E51,ROUND(F51*12,0)))</f>
        <v/>
      </c>
      <c r="M51" s="22">
        <f>IF(L51="","",(YEAR(L51)-YEAR(AsOf))*12+MONTH(L51)-MONTH(AsOf))</f>
        <v/>
      </c>
      <c r="N51" s="14">
        <f>IF(L51="","",IF(M51&lt;=0,"Reached expected life",IF(M51&lt;=24,"Replace within 2 years","OK")))</f>
        <v/>
      </c>
      <c r="O51" s="21">
        <f>IF(OR(L51="",N(H51)=0),"",IF(M51&lt;=0,0,H51/M51))</f>
        <v/>
      </c>
      <c r="P51" s="14">
        <f>IF($A51="","",IF(G51="","No date",IF(G51&lt;AsOf,"Expired",IF(G51-AsOf&lt;=WarnDays,"Ends soon","Active"))))</f>
        <v/>
      </c>
      <c r="Q51" s="22">
        <f>IF(OR($A51="",G51=""),"",G51-AsOf)</f>
        <v/>
      </c>
      <c r="R51" s="22">
        <f>IF($A51="","",COUNTIF(TAsset,$A51))</f>
        <v/>
      </c>
      <c r="S51" s="20">
        <f>IF($A51="","",SUMPRODUCT(MAX((TAsset=$A51)*TLast)))</f>
        <v/>
      </c>
      <c r="T51" s="21">
        <f>IF($A51="","",SUMIFS(LCost,LAssetU,$A51,LDate,"&lt;="&amp;AsOf,LDate,"&gt;0"))</f>
        <v/>
      </c>
    </row>
    <row r="52">
      <c r="A52" s="10" t="n"/>
      <c r="B52" s="10" t="n"/>
      <c r="C52" s="10" t="n"/>
      <c r="D52" s="10" t="n"/>
      <c r="E52" s="6" t="n"/>
      <c r="F52" s="33" t="n"/>
      <c r="G52" s="6" t="n"/>
      <c r="H52" s="24" t="n"/>
      <c r="I52" s="10" t="n"/>
      <c r="J52" s="10" t="n"/>
      <c r="K52" s="34">
        <f>IF(OR($A52="",E52=""),"",(AsOf-E52)/365.25)</f>
        <v/>
      </c>
      <c r="L52" s="7">
        <f>IF(OR($A52="",E52="",F52=""),"",EDATE(E52,ROUND(F52*12,0)))</f>
        <v/>
      </c>
      <c r="M52" s="22">
        <f>IF(L52="","",(YEAR(L52)-YEAR(AsOf))*12+MONTH(L52)-MONTH(AsOf))</f>
        <v/>
      </c>
      <c r="N52" s="14">
        <f>IF(L52="","",IF(M52&lt;=0,"Reached expected life",IF(M52&lt;=24,"Replace within 2 years","OK")))</f>
        <v/>
      </c>
      <c r="O52" s="21">
        <f>IF(OR(L52="",N(H52)=0),"",IF(M52&lt;=0,0,H52/M52))</f>
        <v/>
      </c>
      <c r="P52" s="14">
        <f>IF($A52="","",IF(G52="","No date",IF(G52&lt;AsOf,"Expired",IF(G52-AsOf&lt;=WarnDays,"Ends soon","Active"))))</f>
        <v/>
      </c>
      <c r="Q52" s="22">
        <f>IF(OR($A52="",G52=""),"",G52-AsOf)</f>
        <v/>
      </c>
      <c r="R52" s="22">
        <f>IF($A52="","",COUNTIF(TAsset,$A52))</f>
        <v/>
      </c>
      <c r="S52" s="20">
        <f>IF($A52="","",SUMPRODUCT(MAX((TAsset=$A52)*TLast)))</f>
        <v/>
      </c>
      <c r="T52" s="21">
        <f>IF($A52="","",SUMIFS(LCost,LAssetU,$A52,LDate,"&lt;="&amp;AsOf,LDate,"&gt;0"))</f>
        <v/>
      </c>
    </row>
    <row r="53">
      <c r="A53" s="10" t="n"/>
      <c r="B53" s="10" t="n"/>
      <c r="C53" s="10" t="n"/>
      <c r="D53" s="10" t="n"/>
      <c r="E53" s="6" t="n"/>
      <c r="F53" s="33" t="n"/>
      <c r="G53" s="6" t="n"/>
      <c r="H53" s="24" t="n"/>
      <c r="I53" s="10" t="n"/>
      <c r="J53" s="10" t="n"/>
      <c r="K53" s="34">
        <f>IF(OR($A53="",E53=""),"",(AsOf-E53)/365.25)</f>
        <v/>
      </c>
      <c r="L53" s="7">
        <f>IF(OR($A53="",E53="",F53=""),"",EDATE(E53,ROUND(F53*12,0)))</f>
        <v/>
      </c>
      <c r="M53" s="22">
        <f>IF(L53="","",(YEAR(L53)-YEAR(AsOf))*12+MONTH(L53)-MONTH(AsOf))</f>
        <v/>
      </c>
      <c r="N53" s="14">
        <f>IF(L53="","",IF(M53&lt;=0,"Reached expected life",IF(M53&lt;=24,"Replace within 2 years","OK")))</f>
        <v/>
      </c>
      <c r="O53" s="21">
        <f>IF(OR(L53="",N(H53)=0),"",IF(M53&lt;=0,0,H53/M53))</f>
        <v/>
      </c>
      <c r="P53" s="14">
        <f>IF($A53="","",IF(G53="","No date",IF(G53&lt;AsOf,"Expired",IF(G53-AsOf&lt;=WarnDays,"Ends soon","Active"))))</f>
        <v/>
      </c>
      <c r="Q53" s="22">
        <f>IF(OR($A53="",G53=""),"",G53-AsOf)</f>
        <v/>
      </c>
      <c r="R53" s="22">
        <f>IF($A53="","",COUNTIF(TAsset,$A53))</f>
        <v/>
      </c>
      <c r="S53" s="20">
        <f>IF($A53="","",SUMPRODUCT(MAX((TAsset=$A53)*TLast)))</f>
        <v/>
      </c>
      <c r="T53" s="21">
        <f>IF($A53="","",SUMIFS(LCost,LAssetU,$A53,LDate,"&lt;="&amp;AsOf,LDate,"&gt;0"))</f>
        <v/>
      </c>
    </row>
    <row r="54">
      <c r="A54" s="10" t="n"/>
      <c r="B54" s="10" t="n"/>
      <c r="C54" s="10" t="n"/>
      <c r="D54" s="10" t="n"/>
      <c r="E54" s="6" t="n"/>
      <c r="F54" s="33" t="n"/>
      <c r="G54" s="6" t="n"/>
      <c r="H54" s="24" t="n"/>
      <c r="I54" s="10" t="n"/>
      <c r="J54" s="10" t="n"/>
      <c r="K54" s="34">
        <f>IF(OR($A54="",E54=""),"",(AsOf-E54)/365.25)</f>
        <v/>
      </c>
      <c r="L54" s="7">
        <f>IF(OR($A54="",E54="",F54=""),"",EDATE(E54,ROUND(F54*12,0)))</f>
        <v/>
      </c>
      <c r="M54" s="22">
        <f>IF(L54="","",(YEAR(L54)-YEAR(AsOf))*12+MONTH(L54)-MONTH(AsOf))</f>
        <v/>
      </c>
      <c r="N54" s="14">
        <f>IF(L54="","",IF(M54&lt;=0,"Reached expected life",IF(M54&lt;=24,"Replace within 2 years","OK")))</f>
        <v/>
      </c>
      <c r="O54" s="21">
        <f>IF(OR(L54="",N(H54)=0),"",IF(M54&lt;=0,0,H54/M54))</f>
        <v/>
      </c>
      <c r="P54" s="14">
        <f>IF($A54="","",IF(G54="","No date",IF(G54&lt;AsOf,"Expired",IF(G54-AsOf&lt;=WarnDays,"Ends soon","Active"))))</f>
        <v/>
      </c>
      <c r="Q54" s="22">
        <f>IF(OR($A54="",G54=""),"",G54-AsOf)</f>
        <v/>
      </c>
      <c r="R54" s="22">
        <f>IF($A54="","",COUNTIF(TAsset,$A54))</f>
        <v/>
      </c>
      <c r="S54" s="20">
        <f>IF($A54="","",SUMPRODUCT(MAX((TAsset=$A54)*TLast)))</f>
        <v/>
      </c>
      <c r="T54" s="21">
        <f>IF($A54="","",SUMIFS(LCost,LAssetU,$A54,LDate,"&lt;="&amp;AsOf,LDate,"&gt;0"))</f>
        <v/>
      </c>
    </row>
    <row r="55">
      <c r="A55" s="10" t="n"/>
      <c r="B55" s="10" t="n"/>
      <c r="C55" s="10" t="n"/>
      <c r="D55" s="10" t="n"/>
      <c r="E55" s="6" t="n"/>
      <c r="F55" s="33" t="n"/>
      <c r="G55" s="6" t="n"/>
      <c r="H55" s="24" t="n"/>
      <c r="I55" s="10" t="n"/>
      <c r="J55" s="10" t="n"/>
      <c r="K55" s="34">
        <f>IF(OR($A55="",E55=""),"",(AsOf-E55)/365.25)</f>
        <v/>
      </c>
      <c r="L55" s="7">
        <f>IF(OR($A55="",E55="",F55=""),"",EDATE(E55,ROUND(F55*12,0)))</f>
        <v/>
      </c>
      <c r="M55" s="22">
        <f>IF(L55="","",(YEAR(L55)-YEAR(AsOf))*12+MONTH(L55)-MONTH(AsOf))</f>
        <v/>
      </c>
      <c r="N55" s="14">
        <f>IF(L55="","",IF(M55&lt;=0,"Reached expected life",IF(M55&lt;=24,"Replace within 2 years","OK")))</f>
        <v/>
      </c>
      <c r="O55" s="21">
        <f>IF(OR(L55="",N(H55)=0),"",IF(M55&lt;=0,0,H55/M55))</f>
        <v/>
      </c>
      <c r="P55" s="14">
        <f>IF($A55="","",IF(G55="","No date",IF(G55&lt;AsOf,"Expired",IF(G55-AsOf&lt;=WarnDays,"Ends soon","Active"))))</f>
        <v/>
      </c>
      <c r="Q55" s="22">
        <f>IF(OR($A55="",G55=""),"",G55-AsOf)</f>
        <v/>
      </c>
      <c r="R55" s="22">
        <f>IF($A55="","",COUNTIF(TAsset,$A55))</f>
        <v/>
      </c>
      <c r="S55" s="20">
        <f>IF($A55="","",SUMPRODUCT(MAX((TAsset=$A55)*TLast)))</f>
        <v/>
      </c>
      <c r="T55" s="21">
        <f>IF($A55="","",SUMIFS(LCost,LAssetU,$A55,LDate,"&lt;="&amp;AsOf,LDate,"&gt;0"))</f>
        <v/>
      </c>
    </row>
    <row r="56">
      <c r="A56" s="10" t="n"/>
      <c r="B56" s="10" t="n"/>
      <c r="C56" s="10" t="n"/>
      <c r="D56" s="10" t="n"/>
      <c r="E56" s="6" t="n"/>
      <c r="F56" s="33" t="n"/>
      <c r="G56" s="6" t="n"/>
      <c r="H56" s="24" t="n"/>
      <c r="I56" s="10" t="n"/>
      <c r="J56" s="10" t="n"/>
      <c r="K56" s="34">
        <f>IF(OR($A56="",E56=""),"",(AsOf-E56)/365.25)</f>
        <v/>
      </c>
      <c r="L56" s="7">
        <f>IF(OR($A56="",E56="",F56=""),"",EDATE(E56,ROUND(F56*12,0)))</f>
        <v/>
      </c>
      <c r="M56" s="22">
        <f>IF(L56="","",(YEAR(L56)-YEAR(AsOf))*12+MONTH(L56)-MONTH(AsOf))</f>
        <v/>
      </c>
      <c r="N56" s="14">
        <f>IF(L56="","",IF(M56&lt;=0,"Reached expected life",IF(M56&lt;=24,"Replace within 2 years","OK")))</f>
        <v/>
      </c>
      <c r="O56" s="21">
        <f>IF(OR(L56="",N(H56)=0),"",IF(M56&lt;=0,0,H56/M56))</f>
        <v/>
      </c>
      <c r="P56" s="14">
        <f>IF($A56="","",IF(G56="","No date",IF(G56&lt;AsOf,"Expired",IF(G56-AsOf&lt;=WarnDays,"Ends soon","Active"))))</f>
        <v/>
      </c>
      <c r="Q56" s="22">
        <f>IF(OR($A56="",G56=""),"",G56-AsOf)</f>
        <v/>
      </c>
      <c r="R56" s="22">
        <f>IF($A56="","",COUNTIF(TAsset,$A56))</f>
        <v/>
      </c>
      <c r="S56" s="20">
        <f>IF($A56="","",SUMPRODUCT(MAX((TAsset=$A56)*TLast)))</f>
        <v/>
      </c>
      <c r="T56" s="21">
        <f>IF($A56="","",SUMIFS(LCost,LAssetU,$A56,LDate,"&lt;="&amp;AsOf,LDate,"&gt;0"))</f>
        <v/>
      </c>
    </row>
    <row r="57">
      <c r="A57" s="10" t="n"/>
      <c r="B57" s="10" t="n"/>
      <c r="C57" s="10" t="n"/>
      <c r="D57" s="10" t="n"/>
      <c r="E57" s="6" t="n"/>
      <c r="F57" s="33" t="n"/>
      <c r="G57" s="6" t="n"/>
      <c r="H57" s="24" t="n"/>
      <c r="I57" s="10" t="n"/>
      <c r="J57" s="10" t="n"/>
      <c r="K57" s="34">
        <f>IF(OR($A57="",E57=""),"",(AsOf-E57)/365.25)</f>
        <v/>
      </c>
      <c r="L57" s="7">
        <f>IF(OR($A57="",E57="",F57=""),"",EDATE(E57,ROUND(F57*12,0)))</f>
        <v/>
      </c>
      <c r="M57" s="22">
        <f>IF(L57="","",(YEAR(L57)-YEAR(AsOf))*12+MONTH(L57)-MONTH(AsOf))</f>
        <v/>
      </c>
      <c r="N57" s="14">
        <f>IF(L57="","",IF(M57&lt;=0,"Reached expected life",IF(M57&lt;=24,"Replace within 2 years","OK")))</f>
        <v/>
      </c>
      <c r="O57" s="21">
        <f>IF(OR(L57="",N(H57)=0),"",IF(M57&lt;=0,0,H57/M57))</f>
        <v/>
      </c>
      <c r="P57" s="14">
        <f>IF($A57="","",IF(G57="","No date",IF(G57&lt;AsOf,"Expired",IF(G57-AsOf&lt;=WarnDays,"Ends soon","Active"))))</f>
        <v/>
      </c>
      <c r="Q57" s="22">
        <f>IF(OR($A57="",G57=""),"",G57-AsOf)</f>
        <v/>
      </c>
      <c r="R57" s="22">
        <f>IF($A57="","",COUNTIF(TAsset,$A57))</f>
        <v/>
      </c>
      <c r="S57" s="20">
        <f>IF($A57="","",SUMPRODUCT(MAX((TAsset=$A57)*TLast)))</f>
        <v/>
      </c>
      <c r="T57" s="21">
        <f>IF($A57="","",SUMIFS(LCost,LAssetU,$A57,LDate,"&lt;="&amp;AsOf,LDate,"&gt;0"))</f>
        <v/>
      </c>
    </row>
    <row r="58">
      <c r="A58" s="10" t="n"/>
      <c r="B58" s="10" t="n"/>
      <c r="C58" s="10" t="n"/>
      <c r="D58" s="10" t="n"/>
      <c r="E58" s="6" t="n"/>
      <c r="F58" s="33" t="n"/>
      <c r="G58" s="6" t="n"/>
      <c r="H58" s="24" t="n"/>
      <c r="I58" s="10" t="n"/>
      <c r="J58" s="10" t="n"/>
      <c r="K58" s="34">
        <f>IF(OR($A58="",E58=""),"",(AsOf-E58)/365.25)</f>
        <v/>
      </c>
      <c r="L58" s="7">
        <f>IF(OR($A58="",E58="",F58=""),"",EDATE(E58,ROUND(F58*12,0)))</f>
        <v/>
      </c>
      <c r="M58" s="22">
        <f>IF(L58="","",(YEAR(L58)-YEAR(AsOf))*12+MONTH(L58)-MONTH(AsOf))</f>
        <v/>
      </c>
      <c r="N58" s="14">
        <f>IF(L58="","",IF(M58&lt;=0,"Reached expected life",IF(M58&lt;=24,"Replace within 2 years","OK")))</f>
        <v/>
      </c>
      <c r="O58" s="21">
        <f>IF(OR(L58="",N(H58)=0),"",IF(M58&lt;=0,0,H58/M58))</f>
        <v/>
      </c>
      <c r="P58" s="14">
        <f>IF($A58="","",IF(G58="","No date",IF(G58&lt;AsOf,"Expired",IF(G58-AsOf&lt;=WarnDays,"Ends soon","Active"))))</f>
        <v/>
      </c>
      <c r="Q58" s="22">
        <f>IF(OR($A58="",G58=""),"",G58-AsOf)</f>
        <v/>
      </c>
      <c r="R58" s="22">
        <f>IF($A58="","",COUNTIF(TAsset,$A58))</f>
        <v/>
      </c>
      <c r="S58" s="20">
        <f>IF($A58="","",SUMPRODUCT(MAX((TAsset=$A58)*TLast)))</f>
        <v/>
      </c>
      <c r="T58" s="21">
        <f>IF($A58="","",SUMIFS(LCost,LAssetU,$A58,LDate,"&lt;="&amp;AsOf,LDate,"&gt;0"))</f>
        <v/>
      </c>
    </row>
    <row r="59">
      <c r="A59" s="10" t="n"/>
      <c r="B59" s="10" t="n"/>
      <c r="C59" s="10" t="n"/>
      <c r="D59" s="10" t="n"/>
      <c r="E59" s="6" t="n"/>
      <c r="F59" s="33" t="n"/>
      <c r="G59" s="6" t="n"/>
      <c r="H59" s="24" t="n"/>
      <c r="I59" s="10" t="n"/>
      <c r="J59" s="10" t="n"/>
      <c r="K59" s="34">
        <f>IF(OR($A59="",E59=""),"",(AsOf-E59)/365.25)</f>
        <v/>
      </c>
      <c r="L59" s="7">
        <f>IF(OR($A59="",E59="",F59=""),"",EDATE(E59,ROUND(F59*12,0)))</f>
        <v/>
      </c>
      <c r="M59" s="22">
        <f>IF(L59="","",(YEAR(L59)-YEAR(AsOf))*12+MONTH(L59)-MONTH(AsOf))</f>
        <v/>
      </c>
      <c r="N59" s="14">
        <f>IF(L59="","",IF(M59&lt;=0,"Reached expected life",IF(M59&lt;=24,"Replace within 2 years","OK")))</f>
        <v/>
      </c>
      <c r="O59" s="21">
        <f>IF(OR(L59="",N(H59)=0),"",IF(M59&lt;=0,0,H59/M59))</f>
        <v/>
      </c>
      <c r="P59" s="14">
        <f>IF($A59="","",IF(G59="","No date",IF(G59&lt;AsOf,"Expired",IF(G59-AsOf&lt;=WarnDays,"Ends soon","Active"))))</f>
        <v/>
      </c>
      <c r="Q59" s="22">
        <f>IF(OR($A59="",G59=""),"",G59-AsOf)</f>
        <v/>
      </c>
      <c r="R59" s="22">
        <f>IF($A59="","",COUNTIF(TAsset,$A59))</f>
        <v/>
      </c>
      <c r="S59" s="20">
        <f>IF($A59="","",SUMPRODUCT(MAX((TAsset=$A59)*TLast)))</f>
        <v/>
      </c>
      <c r="T59" s="21">
        <f>IF($A59="","",SUMIFS(LCost,LAssetU,$A59,LDate,"&lt;="&amp;AsOf,LDate,"&gt;0"))</f>
        <v/>
      </c>
    </row>
    <row r="60">
      <c r="A60" s="10" t="n"/>
      <c r="B60" s="10" t="n"/>
      <c r="C60" s="10" t="n"/>
      <c r="D60" s="10" t="n"/>
      <c r="E60" s="6" t="n"/>
      <c r="F60" s="33" t="n"/>
      <c r="G60" s="6" t="n"/>
      <c r="H60" s="24" t="n"/>
      <c r="I60" s="10" t="n"/>
      <c r="J60" s="10" t="n"/>
      <c r="K60" s="34">
        <f>IF(OR($A60="",E60=""),"",(AsOf-E60)/365.25)</f>
        <v/>
      </c>
      <c r="L60" s="7">
        <f>IF(OR($A60="",E60="",F60=""),"",EDATE(E60,ROUND(F60*12,0)))</f>
        <v/>
      </c>
      <c r="M60" s="22">
        <f>IF(L60="","",(YEAR(L60)-YEAR(AsOf))*12+MONTH(L60)-MONTH(AsOf))</f>
        <v/>
      </c>
      <c r="N60" s="14">
        <f>IF(L60="","",IF(M60&lt;=0,"Reached expected life",IF(M60&lt;=24,"Replace within 2 years","OK")))</f>
        <v/>
      </c>
      <c r="O60" s="21">
        <f>IF(OR(L60="",N(H60)=0),"",IF(M60&lt;=0,0,H60/M60))</f>
        <v/>
      </c>
      <c r="P60" s="14">
        <f>IF($A60="","",IF(G60="","No date",IF(G60&lt;AsOf,"Expired",IF(G60-AsOf&lt;=WarnDays,"Ends soon","Active"))))</f>
        <v/>
      </c>
      <c r="Q60" s="22">
        <f>IF(OR($A60="",G60=""),"",G60-AsOf)</f>
        <v/>
      </c>
      <c r="R60" s="22">
        <f>IF($A60="","",COUNTIF(TAsset,$A60))</f>
        <v/>
      </c>
      <c r="S60" s="20">
        <f>IF($A60="","",SUMPRODUCT(MAX((TAsset=$A60)*TLast)))</f>
        <v/>
      </c>
      <c r="T60" s="21">
        <f>IF($A60="","",SUMIFS(LCost,LAssetU,$A60,LDate,"&lt;="&amp;AsOf,LDate,"&gt;0"))</f>
        <v/>
      </c>
    </row>
    <row r="61">
      <c r="A61" s="10" t="n"/>
      <c r="B61" s="10" t="n"/>
      <c r="C61" s="10" t="n"/>
      <c r="D61" s="10" t="n"/>
      <c r="E61" s="6" t="n"/>
      <c r="F61" s="33" t="n"/>
      <c r="G61" s="6" t="n"/>
      <c r="H61" s="24" t="n"/>
      <c r="I61" s="10" t="n"/>
      <c r="J61" s="10" t="n"/>
      <c r="K61" s="34">
        <f>IF(OR($A61="",E61=""),"",(AsOf-E61)/365.25)</f>
        <v/>
      </c>
      <c r="L61" s="7">
        <f>IF(OR($A61="",E61="",F61=""),"",EDATE(E61,ROUND(F61*12,0)))</f>
        <v/>
      </c>
      <c r="M61" s="22">
        <f>IF(L61="","",(YEAR(L61)-YEAR(AsOf))*12+MONTH(L61)-MONTH(AsOf))</f>
        <v/>
      </c>
      <c r="N61" s="14">
        <f>IF(L61="","",IF(M61&lt;=0,"Reached expected life",IF(M61&lt;=24,"Replace within 2 years","OK")))</f>
        <v/>
      </c>
      <c r="O61" s="21">
        <f>IF(OR(L61="",N(H61)=0),"",IF(M61&lt;=0,0,H61/M61))</f>
        <v/>
      </c>
      <c r="P61" s="14">
        <f>IF($A61="","",IF(G61="","No date",IF(G61&lt;AsOf,"Expired",IF(G61-AsOf&lt;=WarnDays,"Ends soon","Active"))))</f>
        <v/>
      </c>
      <c r="Q61" s="22">
        <f>IF(OR($A61="",G61=""),"",G61-AsOf)</f>
        <v/>
      </c>
      <c r="R61" s="22">
        <f>IF($A61="","",COUNTIF(TAsset,$A61))</f>
        <v/>
      </c>
      <c r="S61" s="20">
        <f>IF($A61="","",SUMPRODUCT(MAX((TAsset=$A61)*TLast)))</f>
        <v/>
      </c>
      <c r="T61" s="21">
        <f>IF($A61="","",SUMIFS(LCost,LAssetU,$A61,LDate,"&lt;="&amp;AsOf,LDate,"&gt;0"))</f>
        <v/>
      </c>
    </row>
    <row r="62">
      <c r="A62" s="10" t="n"/>
      <c r="B62" s="10" t="n"/>
      <c r="C62" s="10" t="n"/>
      <c r="D62" s="10" t="n"/>
      <c r="E62" s="6" t="n"/>
      <c r="F62" s="33" t="n"/>
      <c r="G62" s="6" t="n"/>
      <c r="H62" s="24" t="n"/>
      <c r="I62" s="10" t="n"/>
      <c r="J62" s="10" t="n"/>
      <c r="K62" s="34">
        <f>IF(OR($A62="",E62=""),"",(AsOf-E62)/365.25)</f>
        <v/>
      </c>
      <c r="L62" s="7">
        <f>IF(OR($A62="",E62="",F62=""),"",EDATE(E62,ROUND(F62*12,0)))</f>
        <v/>
      </c>
      <c r="M62" s="22">
        <f>IF(L62="","",(YEAR(L62)-YEAR(AsOf))*12+MONTH(L62)-MONTH(AsOf))</f>
        <v/>
      </c>
      <c r="N62" s="14">
        <f>IF(L62="","",IF(M62&lt;=0,"Reached expected life",IF(M62&lt;=24,"Replace within 2 years","OK")))</f>
        <v/>
      </c>
      <c r="O62" s="21">
        <f>IF(OR(L62="",N(H62)=0),"",IF(M62&lt;=0,0,H62/M62))</f>
        <v/>
      </c>
      <c r="P62" s="14">
        <f>IF($A62="","",IF(G62="","No date",IF(G62&lt;AsOf,"Expired",IF(G62-AsOf&lt;=WarnDays,"Ends soon","Active"))))</f>
        <v/>
      </c>
      <c r="Q62" s="22">
        <f>IF(OR($A62="",G62=""),"",G62-AsOf)</f>
        <v/>
      </c>
      <c r="R62" s="22">
        <f>IF($A62="","",COUNTIF(TAsset,$A62))</f>
        <v/>
      </c>
      <c r="S62" s="20">
        <f>IF($A62="","",SUMPRODUCT(MAX((TAsset=$A62)*TLast)))</f>
        <v/>
      </c>
      <c r="T62" s="21">
        <f>IF($A62="","",SUMIFS(LCost,LAssetU,$A62,LDate,"&lt;="&amp;AsOf,LDate,"&gt;0"))</f>
        <v/>
      </c>
    </row>
    <row r="63">
      <c r="A63" s="10" t="n"/>
      <c r="B63" s="10" t="n"/>
      <c r="C63" s="10" t="n"/>
      <c r="D63" s="10" t="n"/>
      <c r="E63" s="6" t="n"/>
      <c r="F63" s="33" t="n"/>
      <c r="G63" s="6" t="n"/>
      <c r="H63" s="24" t="n"/>
      <c r="I63" s="10" t="n"/>
      <c r="J63" s="10" t="n"/>
      <c r="K63" s="34">
        <f>IF(OR($A63="",E63=""),"",(AsOf-E63)/365.25)</f>
        <v/>
      </c>
      <c r="L63" s="7">
        <f>IF(OR($A63="",E63="",F63=""),"",EDATE(E63,ROUND(F63*12,0)))</f>
        <v/>
      </c>
      <c r="M63" s="22">
        <f>IF(L63="","",(YEAR(L63)-YEAR(AsOf))*12+MONTH(L63)-MONTH(AsOf))</f>
        <v/>
      </c>
      <c r="N63" s="14">
        <f>IF(L63="","",IF(M63&lt;=0,"Reached expected life",IF(M63&lt;=24,"Replace within 2 years","OK")))</f>
        <v/>
      </c>
      <c r="O63" s="21">
        <f>IF(OR(L63="",N(H63)=0),"",IF(M63&lt;=0,0,H63/M63))</f>
        <v/>
      </c>
      <c r="P63" s="14">
        <f>IF($A63="","",IF(G63="","No date",IF(G63&lt;AsOf,"Expired",IF(G63-AsOf&lt;=WarnDays,"Ends soon","Active"))))</f>
        <v/>
      </c>
      <c r="Q63" s="22">
        <f>IF(OR($A63="",G63=""),"",G63-AsOf)</f>
        <v/>
      </c>
      <c r="R63" s="22">
        <f>IF($A63="","",COUNTIF(TAsset,$A63))</f>
        <v/>
      </c>
      <c r="S63" s="20">
        <f>IF($A63="","",SUMPRODUCT(MAX((TAsset=$A63)*TLast)))</f>
        <v/>
      </c>
      <c r="T63" s="21">
        <f>IF($A63="","",SUMIFS(LCost,LAssetU,$A63,LDate,"&lt;="&amp;AsOf,LDate,"&gt;0"))</f>
        <v/>
      </c>
    </row>
    <row r="64">
      <c r="A64" s="10" t="n"/>
      <c r="B64" s="10" t="n"/>
      <c r="C64" s="10" t="n"/>
      <c r="D64" s="10" t="n"/>
      <c r="E64" s="6" t="n"/>
      <c r="F64" s="33" t="n"/>
      <c r="G64" s="6" t="n"/>
      <c r="H64" s="24" t="n"/>
      <c r="I64" s="10" t="n"/>
      <c r="J64" s="10" t="n"/>
      <c r="K64" s="34">
        <f>IF(OR($A64="",E64=""),"",(AsOf-E64)/365.25)</f>
        <v/>
      </c>
      <c r="L64" s="7">
        <f>IF(OR($A64="",E64="",F64=""),"",EDATE(E64,ROUND(F64*12,0)))</f>
        <v/>
      </c>
      <c r="M64" s="22">
        <f>IF(L64="","",(YEAR(L64)-YEAR(AsOf))*12+MONTH(L64)-MONTH(AsOf))</f>
        <v/>
      </c>
      <c r="N64" s="14">
        <f>IF(L64="","",IF(M64&lt;=0,"Reached expected life",IF(M64&lt;=24,"Replace within 2 years","OK")))</f>
        <v/>
      </c>
      <c r="O64" s="21">
        <f>IF(OR(L64="",N(H64)=0),"",IF(M64&lt;=0,0,H64/M64))</f>
        <v/>
      </c>
      <c r="P64" s="14">
        <f>IF($A64="","",IF(G64="","No date",IF(G64&lt;AsOf,"Expired",IF(G64-AsOf&lt;=WarnDays,"Ends soon","Active"))))</f>
        <v/>
      </c>
      <c r="Q64" s="22">
        <f>IF(OR($A64="",G64=""),"",G64-AsOf)</f>
        <v/>
      </c>
      <c r="R64" s="22">
        <f>IF($A64="","",COUNTIF(TAsset,$A64))</f>
        <v/>
      </c>
      <c r="S64" s="20">
        <f>IF($A64="","",SUMPRODUCT(MAX((TAsset=$A64)*TLast)))</f>
        <v/>
      </c>
      <c r="T64" s="21">
        <f>IF($A64="","",SUMIFS(LCost,LAssetU,$A64,LDate,"&lt;="&amp;AsOf,LDate,"&gt;0"))</f>
        <v/>
      </c>
    </row>
  </sheetData>
  <sheetProtection selectLockedCells="0" selectUnlockedCells="0" sheet="1" objects="0" insertRows="1" insertHyperlinks="1" autoFilter="0" scenarios="0" formatColumns="0" deleteColumns="1" insertColumns="1" pivotTables="1" deleteRows="1" formatCells="1" formatRows="1" sort="0"/>
  <conditionalFormatting sqref="N5:N64">
    <cfRule type="expression" priority="1" dxfId="0">
      <formula>$N5="Reached expected life"</formula>
    </cfRule>
    <cfRule type="expression" priority="2" dxfId="1">
      <formula>$N5="Replace within 2 years"</formula>
    </cfRule>
    <cfRule type="expression" priority="3" dxfId="2">
      <formula>$N5="OK"</formula>
    </cfRule>
  </conditionalFormatting>
  <conditionalFormatting sqref="P5:P64">
    <cfRule type="expression" priority="4" dxfId="1">
      <formula>$P5="Ends soon"</formula>
    </cfRule>
    <cfRule type="expression" priority="5" dxfId="2">
      <formula>$P5="Active"</formula>
    </cfRule>
    <cfRule type="expression" priority="6" dxfId="4">
      <formula>$P5="Expired"</formula>
    </cfRule>
  </conditionalFormatting>
  <dataValidations count="4">
    <dataValidation sqref="E5:E64" showDropDown="0" showInputMessage="0" showErrorMessage="0" allowBlank="1" type="date" operator="greaterThan">
      <formula1>1</formula1>
    </dataValidation>
    <dataValidation sqref="G5:G64" showDropDown="0" showInputMessage="0" showErrorMessage="0" allowBlank="1" type="date" operator="greaterThan">
      <formula1>1</formula1>
    </dataValidation>
    <dataValidation sqref="F5:F64" showDropDown="0" showInputMessage="0" showErrorMessage="0" allowBlank="1" type="decimal" operator="between">
      <formula1>0</formula1>
      <formula2>100</formula2>
    </dataValidation>
    <dataValidation sqref="H5:H64" showDropDown="0" showInputMessage="0" showErrorMessage="0" allowBlank="1" type="decimal" operator="between">
      <formula1>0</formula1>
      <formula2>100000000</formula2>
    </dataValidation>
  </dataValidations>
  <printOptions horizontalCentered="1"/>
  <pageMargins left="0.4" right="0.4" top="1" bottom="1" header="0.5" footer="0.5"/>
  <pageSetup orientation="landscape" paperSize="1" fitToHeight="0" fitToWidth="1"/>
</worksheet>
</file>

<file path=xl/worksheets/sheet8.xml><?xml version="1.0" encoding="utf-8"?>
<worksheet xmlns="http://schemas.openxmlformats.org/spreadsheetml/2006/main">
  <sheetPr>
    <outlinePr summaryBelow="1" summaryRight="1"/>
    <pageSetUpPr fitToPage="1"/>
  </sheetPr>
  <dimension ref="A1:G22"/>
  <sheetViews>
    <sheetView showGridLines="0" workbookViewId="0">
      <selection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Spending</t>
        </is>
      </c>
    </row>
    <row r="2">
      <c r="A2" s="2" t="inlineStr">
        <is>
          <t>What maintenance and repairs cost, by area, from the Job Log (entries after the as-of date are not counted).</t>
        </is>
      </c>
    </row>
    <row r="4">
      <c r="B4" s="2">
        <f>"This year (to "&amp;TEXT(AsOf,"mmm d")&amp;")"</f>
        <v/>
      </c>
    </row>
    <row r="5" ht="34" customHeight="1">
      <c r="A5" s="17" t="inlineStr">
        <is>
          <t>Area</t>
        </is>
      </c>
      <c r="B5" s="35">
        <f>YEAR(AsOf)</f>
        <v/>
      </c>
      <c r="C5" s="35">
        <f>YEAR(AsOf)-1</f>
        <v/>
      </c>
      <c r="D5" s="35">
        <f>YEAR(AsOf)-2</f>
        <v/>
      </c>
      <c r="E5" s="35">
        <f>YEAR(AsOf)-3</f>
        <v/>
      </c>
      <c r="F5" s="17" t="inlineStr">
        <is>
          <t>Last 12 months</t>
        </is>
      </c>
      <c r="G5" s="17" t="inlineStr">
        <is>
          <t>All time</t>
        </is>
      </c>
    </row>
    <row r="6">
      <c r="A6" s="14">
        <f>IF(Settings!A13="","",Settings!A13)</f>
        <v/>
      </c>
      <c r="B6" s="21">
        <f>IF($A6="","",SUMIFS(LCost,LAreaU,$A6,LDate,"&gt;="&amp;DATE(B$5,1,1),LDate,"&lt;="&amp;MIN(DATE(B$5,12,31),AsOf)))</f>
        <v/>
      </c>
      <c r="C6" s="21">
        <f>IF($A6="","",SUMIFS(LCost,LAreaU,$A6,LDate,"&gt;="&amp;DATE(C$5,1,1),LDate,"&lt;="&amp;MIN(DATE(C$5,12,31),AsOf)))</f>
        <v/>
      </c>
      <c r="D6" s="21">
        <f>IF($A6="","",SUMIFS(LCost,LAreaU,$A6,LDate,"&gt;="&amp;DATE(D$5,1,1),LDate,"&lt;="&amp;MIN(DATE(D$5,12,31),AsOf)))</f>
        <v/>
      </c>
      <c r="E6" s="21">
        <f>IF($A6="","",SUMIFS(LCost,LAreaU,$A6,LDate,"&gt;="&amp;DATE(E$5,1,1),LDate,"&lt;="&amp;MIN(DATE(E$5,12,31),AsOf)))</f>
        <v/>
      </c>
      <c r="F6" s="21">
        <f>IF($A6="","",SUMIFS(LCost,LAreaU,$A6,LDate,"&gt;"&amp;EDATE(AsOf,-12),LDate,"&lt;="&amp;AsOf))</f>
        <v/>
      </c>
      <c r="G6" s="21">
        <f>IF($A6="","",SUMIFS(LCost,LAreaU,$A6,LDate,"&gt;0",LDate,"&lt;="&amp;AsOf))</f>
        <v/>
      </c>
    </row>
    <row r="7">
      <c r="A7" s="14">
        <f>IF(Settings!A14="","",Settings!A14)</f>
        <v/>
      </c>
      <c r="B7" s="21">
        <f>IF($A7="","",SUMIFS(LCost,LAreaU,$A7,LDate,"&gt;="&amp;DATE(B$5,1,1),LDate,"&lt;="&amp;MIN(DATE(B$5,12,31),AsOf)))</f>
        <v/>
      </c>
      <c r="C7" s="21">
        <f>IF($A7="","",SUMIFS(LCost,LAreaU,$A7,LDate,"&gt;="&amp;DATE(C$5,1,1),LDate,"&lt;="&amp;MIN(DATE(C$5,12,31),AsOf)))</f>
        <v/>
      </c>
      <c r="D7" s="21">
        <f>IF($A7="","",SUMIFS(LCost,LAreaU,$A7,LDate,"&gt;="&amp;DATE(D$5,1,1),LDate,"&lt;="&amp;MIN(DATE(D$5,12,31),AsOf)))</f>
        <v/>
      </c>
      <c r="E7" s="21">
        <f>IF($A7="","",SUMIFS(LCost,LAreaU,$A7,LDate,"&gt;="&amp;DATE(E$5,1,1),LDate,"&lt;="&amp;MIN(DATE(E$5,12,31),AsOf)))</f>
        <v/>
      </c>
      <c r="F7" s="21">
        <f>IF($A7="","",SUMIFS(LCost,LAreaU,$A7,LDate,"&gt;"&amp;EDATE(AsOf,-12),LDate,"&lt;="&amp;AsOf))</f>
        <v/>
      </c>
      <c r="G7" s="21">
        <f>IF($A7="","",SUMIFS(LCost,LAreaU,$A7,LDate,"&gt;0",LDate,"&lt;="&amp;AsOf))</f>
        <v/>
      </c>
    </row>
    <row r="8">
      <c r="A8" s="14">
        <f>IF(Settings!A15="","",Settings!A15)</f>
        <v/>
      </c>
      <c r="B8" s="21">
        <f>IF($A8="","",SUMIFS(LCost,LAreaU,$A8,LDate,"&gt;="&amp;DATE(B$5,1,1),LDate,"&lt;="&amp;MIN(DATE(B$5,12,31),AsOf)))</f>
        <v/>
      </c>
      <c r="C8" s="21">
        <f>IF($A8="","",SUMIFS(LCost,LAreaU,$A8,LDate,"&gt;="&amp;DATE(C$5,1,1),LDate,"&lt;="&amp;MIN(DATE(C$5,12,31),AsOf)))</f>
        <v/>
      </c>
      <c r="D8" s="21">
        <f>IF($A8="","",SUMIFS(LCost,LAreaU,$A8,LDate,"&gt;="&amp;DATE(D$5,1,1),LDate,"&lt;="&amp;MIN(DATE(D$5,12,31),AsOf)))</f>
        <v/>
      </c>
      <c r="E8" s="21">
        <f>IF($A8="","",SUMIFS(LCost,LAreaU,$A8,LDate,"&gt;="&amp;DATE(E$5,1,1),LDate,"&lt;="&amp;MIN(DATE(E$5,12,31),AsOf)))</f>
        <v/>
      </c>
      <c r="F8" s="21">
        <f>IF($A8="","",SUMIFS(LCost,LAreaU,$A8,LDate,"&gt;"&amp;EDATE(AsOf,-12),LDate,"&lt;="&amp;AsOf))</f>
        <v/>
      </c>
      <c r="G8" s="21">
        <f>IF($A8="","",SUMIFS(LCost,LAreaU,$A8,LDate,"&gt;0",LDate,"&lt;="&amp;AsOf))</f>
        <v/>
      </c>
    </row>
    <row r="9">
      <c r="A9" s="14">
        <f>IF(Settings!A16="","",Settings!A16)</f>
        <v/>
      </c>
      <c r="B9" s="21">
        <f>IF($A9="","",SUMIFS(LCost,LAreaU,$A9,LDate,"&gt;="&amp;DATE(B$5,1,1),LDate,"&lt;="&amp;MIN(DATE(B$5,12,31),AsOf)))</f>
        <v/>
      </c>
      <c r="C9" s="21">
        <f>IF($A9="","",SUMIFS(LCost,LAreaU,$A9,LDate,"&gt;="&amp;DATE(C$5,1,1),LDate,"&lt;="&amp;MIN(DATE(C$5,12,31),AsOf)))</f>
        <v/>
      </c>
      <c r="D9" s="21">
        <f>IF($A9="","",SUMIFS(LCost,LAreaU,$A9,LDate,"&gt;="&amp;DATE(D$5,1,1),LDate,"&lt;="&amp;MIN(DATE(D$5,12,31),AsOf)))</f>
        <v/>
      </c>
      <c r="E9" s="21">
        <f>IF($A9="","",SUMIFS(LCost,LAreaU,$A9,LDate,"&gt;="&amp;DATE(E$5,1,1),LDate,"&lt;="&amp;MIN(DATE(E$5,12,31),AsOf)))</f>
        <v/>
      </c>
      <c r="F9" s="21">
        <f>IF($A9="","",SUMIFS(LCost,LAreaU,$A9,LDate,"&gt;"&amp;EDATE(AsOf,-12),LDate,"&lt;="&amp;AsOf))</f>
        <v/>
      </c>
      <c r="G9" s="21">
        <f>IF($A9="","",SUMIFS(LCost,LAreaU,$A9,LDate,"&gt;0",LDate,"&lt;="&amp;AsOf))</f>
        <v/>
      </c>
    </row>
    <row r="10">
      <c r="A10" s="14">
        <f>IF(Settings!A17="","",Settings!A17)</f>
        <v/>
      </c>
      <c r="B10" s="21">
        <f>IF($A10="","",SUMIFS(LCost,LAreaU,$A10,LDate,"&gt;="&amp;DATE(B$5,1,1),LDate,"&lt;="&amp;MIN(DATE(B$5,12,31),AsOf)))</f>
        <v/>
      </c>
      <c r="C10" s="21">
        <f>IF($A10="","",SUMIFS(LCost,LAreaU,$A10,LDate,"&gt;="&amp;DATE(C$5,1,1),LDate,"&lt;="&amp;MIN(DATE(C$5,12,31),AsOf)))</f>
        <v/>
      </c>
      <c r="D10" s="21">
        <f>IF($A10="","",SUMIFS(LCost,LAreaU,$A10,LDate,"&gt;="&amp;DATE(D$5,1,1),LDate,"&lt;="&amp;MIN(DATE(D$5,12,31),AsOf)))</f>
        <v/>
      </c>
      <c r="E10" s="21">
        <f>IF($A10="","",SUMIFS(LCost,LAreaU,$A10,LDate,"&gt;="&amp;DATE(E$5,1,1),LDate,"&lt;="&amp;MIN(DATE(E$5,12,31),AsOf)))</f>
        <v/>
      </c>
      <c r="F10" s="21">
        <f>IF($A10="","",SUMIFS(LCost,LAreaU,$A10,LDate,"&gt;"&amp;EDATE(AsOf,-12),LDate,"&lt;="&amp;AsOf))</f>
        <v/>
      </c>
      <c r="G10" s="21">
        <f>IF($A10="","",SUMIFS(LCost,LAreaU,$A10,LDate,"&gt;0",LDate,"&lt;="&amp;AsOf))</f>
        <v/>
      </c>
    </row>
    <row r="11">
      <c r="A11" s="14">
        <f>IF(Settings!A18="","",Settings!A18)</f>
        <v/>
      </c>
      <c r="B11" s="21">
        <f>IF($A11="","",SUMIFS(LCost,LAreaU,$A11,LDate,"&gt;="&amp;DATE(B$5,1,1),LDate,"&lt;="&amp;MIN(DATE(B$5,12,31),AsOf)))</f>
        <v/>
      </c>
      <c r="C11" s="21">
        <f>IF($A11="","",SUMIFS(LCost,LAreaU,$A11,LDate,"&gt;="&amp;DATE(C$5,1,1),LDate,"&lt;="&amp;MIN(DATE(C$5,12,31),AsOf)))</f>
        <v/>
      </c>
      <c r="D11" s="21">
        <f>IF($A11="","",SUMIFS(LCost,LAreaU,$A11,LDate,"&gt;="&amp;DATE(D$5,1,1),LDate,"&lt;="&amp;MIN(DATE(D$5,12,31),AsOf)))</f>
        <v/>
      </c>
      <c r="E11" s="21">
        <f>IF($A11="","",SUMIFS(LCost,LAreaU,$A11,LDate,"&gt;="&amp;DATE(E$5,1,1),LDate,"&lt;="&amp;MIN(DATE(E$5,12,31),AsOf)))</f>
        <v/>
      </c>
      <c r="F11" s="21">
        <f>IF($A11="","",SUMIFS(LCost,LAreaU,$A11,LDate,"&gt;"&amp;EDATE(AsOf,-12),LDate,"&lt;="&amp;AsOf))</f>
        <v/>
      </c>
      <c r="G11" s="21">
        <f>IF($A11="","",SUMIFS(LCost,LAreaU,$A11,LDate,"&gt;0",LDate,"&lt;="&amp;AsOf))</f>
        <v/>
      </c>
    </row>
    <row r="12">
      <c r="A12" s="14">
        <f>IF(Settings!A19="","",Settings!A19)</f>
        <v/>
      </c>
      <c r="B12" s="21">
        <f>IF($A12="","",SUMIFS(LCost,LAreaU,$A12,LDate,"&gt;="&amp;DATE(B$5,1,1),LDate,"&lt;="&amp;MIN(DATE(B$5,12,31),AsOf)))</f>
        <v/>
      </c>
      <c r="C12" s="21">
        <f>IF($A12="","",SUMIFS(LCost,LAreaU,$A12,LDate,"&gt;="&amp;DATE(C$5,1,1),LDate,"&lt;="&amp;MIN(DATE(C$5,12,31),AsOf)))</f>
        <v/>
      </c>
      <c r="D12" s="21">
        <f>IF($A12="","",SUMIFS(LCost,LAreaU,$A12,LDate,"&gt;="&amp;DATE(D$5,1,1),LDate,"&lt;="&amp;MIN(DATE(D$5,12,31),AsOf)))</f>
        <v/>
      </c>
      <c r="E12" s="21">
        <f>IF($A12="","",SUMIFS(LCost,LAreaU,$A12,LDate,"&gt;="&amp;DATE(E$5,1,1),LDate,"&lt;="&amp;MIN(DATE(E$5,12,31),AsOf)))</f>
        <v/>
      </c>
      <c r="F12" s="21">
        <f>IF($A12="","",SUMIFS(LCost,LAreaU,$A12,LDate,"&gt;"&amp;EDATE(AsOf,-12),LDate,"&lt;="&amp;AsOf))</f>
        <v/>
      </c>
      <c r="G12" s="21">
        <f>IF($A12="","",SUMIFS(LCost,LAreaU,$A12,LDate,"&gt;0",LDate,"&lt;="&amp;AsOf))</f>
        <v/>
      </c>
    </row>
    <row r="13">
      <c r="A13" s="14">
        <f>IF(Settings!A20="","",Settings!A20)</f>
        <v/>
      </c>
      <c r="B13" s="21">
        <f>IF($A13="","",SUMIFS(LCost,LAreaU,$A13,LDate,"&gt;="&amp;DATE(B$5,1,1),LDate,"&lt;="&amp;MIN(DATE(B$5,12,31),AsOf)))</f>
        <v/>
      </c>
      <c r="C13" s="21">
        <f>IF($A13="","",SUMIFS(LCost,LAreaU,$A13,LDate,"&gt;="&amp;DATE(C$5,1,1),LDate,"&lt;="&amp;MIN(DATE(C$5,12,31),AsOf)))</f>
        <v/>
      </c>
      <c r="D13" s="21">
        <f>IF($A13="","",SUMIFS(LCost,LAreaU,$A13,LDate,"&gt;="&amp;DATE(D$5,1,1),LDate,"&lt;="&amp;MIN(DATE(D$5,12,31),AsOf)))</f>
        <v/>
      </c>
      <c r="E13" s="21">
        <f>IF($A13="","",SUMIFS(LCost,LAreaU,$A13,LDate,"&gt;="&amp;DATE(E$5,1,1),LDate,"&lt;="&amp;MIN(DATE(E$5,12,31),AsOf)))</f>
        <v/>
      </c>
      <c r="F13" s="21">
        <f>IF($A13="","",SUMIFS(LCost,LAreaU,$A13,LDate,"&gt;"&amp;EDATE(AsOf,-12),LDate,"&lt;="&amp;AsOf))</f>
        <v/>
      </c>
      <c r="G13" s="21">
        <f>IF($A13="","",SUMIFS(LCost,LAreaU,$A13,LDate,"&gt;0",LDate,"&lt;="&amp;AsOf))</f>
        <v/>
      </c>
    </row>
    <row r="14">
      <c r="A14" s="14">
        <f>IF(Settings!A21="","",Settings!A21)</f>
        <v/>
      </c>
      <c r="B14" s="21">
        <f>IF($A14="","",SUMIFS(LCost,LAreaU,$A14,LDate,"&gt;="&amp;DATE(B$5,1,1),LDate,"&lt;="&amp;MIN(DATE(B$5,12,31),AsOf)))</f>
        <v/>
      </c>
      <c r="C14" s="21">
        <f>IF($A14="","",SUMIFS(LCost,LAreaU,$A14,LDate,"&gt;="&amp;DATE(C$5,1,1),LDate,"&lt;="&amp;MIN(DATE(C$5,12,31),AsOf)))</f>
        <v/>
      </c>
      <c r="D14" s="21">
        <f>IF($A14="","",SUMIFS(LCost,LAreaU,$A14,LDate,"&gt;="&amp;DATE(D$5,1,1),LDate,"&lt;="&amp;MIN(DATE(D$5,12,31),AsOf)))</f>
        <v/>
      </c>
      <c r="E14" s="21">
        <f>IF($A14="","",SUMIFS(LCost,LAreaU,$A14,LDate,"&gt;="&amp;DATE(E$5,1,1),LDate,"&lt;="&amp;MIN(DATE(E$5,12,31),AsOf)))</f>
        <v/>
      </c>
      <c r="F14" s="21">
        <f>IF($A14="","",SUMIFS(LCost,LAreaU,$A14,LDate,"&gt;"&amp;EDATE(AsOf,-12),LDate,"&lt;="&amp;AsOf))</f>
        <v/>
      </c>
      <c r="G14" s="21">
        <f>IF($A14="","",SUMIFS(LCost,LAreaU,$A14,LDate,"&gt;0",LDate,"&lt;="&amp;AsOf))</f>
        <v/>
      </c>
    </row>
    <row r="15">
      <c r="A15" s="14">
        <f>IF(Settings!A22="","",Settings!A22)</f>
        <v/>
      </c>
      <c r="B15" s="21">
        <f>IF($A15="","",SUMIFS(LCost,LAreaU,$A15,LDate,"&gt;="&amp;DATE(B$5,1,1),LDate,"&lt;="&amp;MIN(DATE(B$5,12,31),AsOf)))</f>
        <v/>
      </c>
      <c r="C15" s="21">
        <f>IF($A15="","",SUMIFS(LCost,LAreaU,$A15,LDate,"&gt;="&amp;DATE(C$5,1,1),LDate,"&lt;="&amp;MIN(DATE(C$5,12,31),AsOf)))</f>
        <v/>
      </c>
      <c r="D15" s="21">
        <f>IF($A15="","",SUMIFS(LCost,LAreaU,$A15,LDate,"&gt;="&amp;DATE(D$5,1,1),LDate,"&lt;="&amp;MIN(DATE(D$5,12,31),AsOf)))</f>
        <v/>
      </c>
      <c r="E15" s="21">
        <f>IF($A15="","",SUMIFS(LCost,LAreaU,$A15,LDate,"&gt;="&amp;DATE(E$5,1,1),LDate,"&lt;="&amp;MIN(DATE(E$5,12,31),AsOf)))</f>
        <v/>
      </c>
      <c r="F15" s="21">
        <f>IF($A15="","",SUMIFS(LCost,LAreaU,$A15,LDate,"&gt;"&amp;EDATE(AsOf,-12),LDate,"&lt;="&amp;AsOf))</f>
        <v/>
      </c>
      <c r="G15" s="21">
        <f>IF($A15="","",SUMIFS(LCost,LAreaU,$A15,LDate,"&gt;0",LDate,"&lt;="&amp;AsOf))</f>
        <v/>
      </c>
    </row>
    <row r="16">
      <c r="A16" s="14">
        <f>IF(Settings!A23="","",Settings!A23)</f>
        <v/>
      </c>
      <c r="B16" s="21">
        <f>IF($A16="","",SUMIFS(LCost,LAreaU,$A16,LDate,"&gt;="&amp;DATE(B$5,1,1),LDate,"&lt;="&amp;MIN(DATE(B$5,12,31),AsOf)))</f>
        <v/>
      </c>
      <c r="C16" s="21">
        <f>IF($A16="","",SUMIFS(LCost,LAreaU,$A16,LDate,"&gt;="&amp;DATE(C$5,1,1),LDate,"&lt;="&amp;MIN(DATE(C$5,12,31),AsOf)))</f>
        <v/>
      </c>
      <c r="D16" s="21">
        <f>IF($A16="","",SUMIFS(LCost,LAreaU,$A16,LDate,"&gt;="&amp;DATE(D$5,1,1),LDate,"&lt;="&amp;MIN(DATE(D$5,12,31),AsOf)))</f>
        <v/>
      </c>
      <c r="E16" s="21">
        <f>IF($A16="","",SUMIFS(LCost,LAreaU,$A16,LDate,"&gt;="&amp;DATE(E$5,1,1),LDate,"&lt;="&amp;MIN(DATE(E$5,12,31),AsOf)))</f>
        <v/>
      </c>
      <c r="F16" s="21">
        <f>IF($A16="","",SUMIFS(LCost,LAreaU,$A16,LDate,"&gt;"&amp;EDATE(AsOf,-12),LDate,"&lt;="&amp;AsOf))</f>
        <v/>
      </c>
      <c r="G16" s="21">
        <f>IF($A16="","",SUMIFS(LCost,LAreaU,$A16,LDate,"&gt;0",LDate,"&lt;="&amp;AsOf))</f>
        <v/>
      </c>
    </row>
    <row r="17">
      <c r="A17" s="14">
        <f>IF(Settings!A24="","",Settings!A24)</f>
        <v/>
      </c>
      <c r="B17" s="21">
        <f>IF($A17="","",SUMIFS(LCost,LAreaU,$A17,LDate,"&gt;="&amp;DATE(B$5,1,1),LDate,"&lt;="&amp;MIN(DATE(B$5,12,31),AsOf)))</f>
        <v/>
      </c>
      <c r="C17" s="21">
        <f>IF($A17="","",SUMIFS(LCost,LAreaU,$A17,LDate,"&gt;="&amp;DATE(C$5,1,1),LDate,"&lt;="&amp;MIN(DATE(C$5,12,31),AsOf)))</f>
        <v/>
      </c>
      <c r="D17" s="21">
        <f>IF($A17="","",SUMIFS(LCost,LAreaU,$A17,LDate,"&gt;="&amp;DATE(D$5,1,1),LDate,"&lt;="&amp;MIN(DATE(D$5,12,31),AsOf)))</f>
        <v/>
      </c>
      <c r="E17" s="21">
        <f>IF($A17="","",SUMIFS(LCost,LAreaU,$A17,LDate,"&gt;="&amp;DATE(E$5,1,1),LDate,"&lt;="&amp;MIN(DATE(E$5,12,31),AsOf)))</f>
        <v/>
      </c>
      <c r="F17" s="21">
        <f>IF($A17="","",SUMIFS(LCost,LAreaU,$A17,LDate,"&gt;"&amp;EDATE(AsOf,-12),LDate,"&lt;="&amp;AsOf))</f>
        <v/>
      </c>
      <c r="G17" s="21">
        <f>IF($A17="","",SUMIFS(LCost,LAreaU,$A17,LDate,"&gt;0",LDate,"&lt;="&amp;AsOf))</f>
        <v/>
      </c>
    </row>
    <row r="18">
      <c r="A18" s="5" t="inlineStr">
        <is>
          <t>Not on the area list</t>
        </is>
      </c>
      <c r="B18" s="21">
        <f>B19-SUM(B6:B17)</f>
        <v/>
      </c>
      <c r="C18" s="21">
        <f>C19-SUM(C6:C17)</f>
        <v/>
      </c>
      <c r="D18" s="21">
        <f>D19-SUM(D6:D17)</f>
        <v/>
      </c>
      <c r="E18" s="21">
        <f>E19-SUM(E6:E17)</f>
        <v/>
      </c>
      <c r="F18" s="21">
        <f>F19-SUM(F6:F17)</f>
        <v/>
      </c>
      <c r="G18" s="21">
        <f>G19-SUM(G6:G17)</f>
        <v/>
      </c>
    </row>
    <row r="19">
      <c r="A19" s="5" t="inlineStr">
        <is>
          <t>Total</t>
        </is>
      </c>
      <c r="B19" s="16">
        <f>SUMIFS(LCost,LDate,"&gt;="&amp;DATE(B$5,1,1),LDate,"&lt;="&amp;MIN(DATE(B$5,12,31),AsOf))</f>
        <v/>
      </c>
      <c r="C19" s="16">
        <f>SUMIFS(LCost,LDate,"&gt;="&amp;DATE(C$5,1,1),LDate,"&lt;="&amp;MIN(DATE(C$5,12,31),AsOf))</f>
        <v/>
      </c>
      <c r="D19" s="16">
        <f>SUMIFS(LCost,LDate,"&gt;="&amp;DATE(D$5,1,1),LDate,"&lt;="&amp;MIN(DATE(D$5,12,31),AsOf))</f>
        <v/>
      </c>
      <c r="E19" s="16">
        <f>SUMIFS(LCost,LDate,"&gt;="&amp;DATE(E$5,1,1),LDate,"&lt;="&amp;MIN(DATE(E$5,12,31),AsOf))</f>
        <v/>
      </c>
      <c r="F19" s="16">
        <f>SUMIFS(LCost,LDate,"&gt;"&amp;EDATE(AsOf,-12),LDate,"&lt;="&amp;AsOf)</f>
        <v/>
      </c>
      <c r="G19" s="16">
        <f>SUMIFS(LCost,LDate,"&gt;0",LDate,"&lt;="&amp;AsOf)</f>
        <v/>
      </c>
    </row>
    <row r="20">
      <c r="A20" s="5" t="inlineStr">
        <is>
          <t>Jobs logged</t>
        </is>
      </c>
      <c r="B20" s="22">
        <f>COUNTIFS(LDate,"&gt;="&amp;DATE(B$5,1,1),LDate,"&lt;="&amp;MIN(DATE(B$5,12,31),AsOf))</f>
        <v/>
      </c>
      <c r="C20" s="22">
        <f>COUNTIFS(LDate,"&gt;="&amp;DATE(C$5,1,1),LDate,"&lt;="&amp;MIN(DATE(C$5,12,31),AsOf))</f>
        <v/>
      </c>
      <c r="D20" s="22">
        <f>COUNTIFS(LDate,"&gt;="&amp;DATE(D$5,1,1),LDate,"&lt;="&amp;MIN(DATE(D$5,12,31),AsOf))</f>
        <v/>
      </c>
      <c r="E20" s="22">
        <f>COUNTIFS(LDate,"&gt;="&amp;DATE(E$5,1,1),LDate,"&lt;="&amp;MIN(DATE(E$5,12,31),AsOf))</f>
        <v/>
      </c>
      <c r="F20" s="22">
        <f>COUNTIFS(LDate,"&gt;"&amp;EDATE(AsOf,-12),LDate,"&lt;="&amp;AsOf)</f>
        <v/>
      </c>
      <c r="G20" s="22">
        <f>COUNTIFS(LDate,"&gt;0",LDate,"&lt;="&amp;AsOf)</f>
        <v/>
      </c>
    </row>
    <row r="22">
      <c r="A22" s="2" t="inlineStr">
        <is>
          <t>Areas come from the task (for logged jobs) or from the Area column (for one-offs). Edit the list on Settings.</t>
        </is>
      </c>
    </row>
  </sheetData>
  <sheetProtection selectLockedCells="0" selectUnlockedCells="0" sheet="1" objects="0" insertRows="1" insertHyperlinks="1" autoFilter="0" scenarios="0" formatColumns="0" deleteColumns="1" insertColumns="1" pivotTables="1" deleteRows="1" formatCells="1" formatRows="1" sort="0"/>
  <printOptions horizontalCentered="1"/>
  <pageMargins left="0.4" right="0.4" top="1" bottom="1" header="0.5" footer="0.5"/>
  <pageSetup orientation="portrait"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2026-10-14T06:09:50Z</dcterms:created>
  <dcterms:modified xmlns:dcterms="http://purl.org/dc/terms/" xmlns:xsi="http://www.w3.org/2001/XMLSchema-instance" xsi:type="dcterms:W3CDTF">2026-10-14T06:09:51Z</dcterms:modified>
</cp:coreProperties>
</file>