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Courses" sheetId="3" state="visible" r:id="rId3"/>
    <sheet xmlns:r="http://schemas.openxmlformats.org/officeDocument/2006/relationships" name="Categories" sheetId="4" state="visible" r:id="rId4"/>
    <sheet xmlns:r="http://schemas.openxmlformats.org/officeDocument/2006/relationships" name="Items" sheetId="5" state="visible" r:id="rId5"/>
    <sheet xmlns:r="http://schemas.openxmlformats.org/officeDocument/2006/relationships" name="Settings" sheetId="6" state="visible" r:id="rId6"/>
  </sheets>
  <definedNames>
    <definedName name="Today">Settings!$C$4</definedName>
    <definedName name="RoundDec">Settings!$C$5</definedName>
    <definedName name="PriorCr">Settings!$C$6</definedName>
    <definedName name="PriorGPA">Settings!$C$7</definedName>
    <definedName name="TargetGPA">Settings!$C$8</definedName>
    <definedName name="SoonDays">Settings!$C$9</definedName>
    <definedName name="ScaleMinV">Settings!$E$13:$E$27</definedName>
    <definedName name="ScaleLetV">Settings!$F$13:$F$27</definedName>
    <definedName name="ScalePts">Settings!$C$13:$C$27</definedName>
    <definedName name="K_Name">Courses!$A$7:$A$16</definedName>
    <definedName name="K_Mode">Courses!$Y$7:$Y$16</definedName>
    <definedName name="C_Course">Categories!$A$7:$A$86</definedName>
    <definedName name="C_Key">Categories!$N$7:$N$86</definedName>
    <definedName name="C_M">Categories!$M$7:$M$86</definedName>
    <definedName name="C_WU">Categories!$P$7:$P$86</definedName>
    <definedName name="C_WA">Categories!$W$7:$W$86</definedName>
    <definedName name="C_WB">Categories!$X$7:$X$86</definedName>
    <definedName name="C_WCur">Categories!$Y$7:$Y$86</definedName>
    <definedName name="C_WGr">Categories!$Z$7:$Z$86</definedName>
    <definedName name="C_DropN">Categories!$AA$7:$AA$86</definedName>
    <definedName name="I_Course">Items!$A$7:$A$506</definedName>
    <definedName name="I_Cat">Items!$B$7:$B$506</definedName>
    <definedName name="I_Earn">Items!$E$7:$E$506</definedName>
    <definedName name="I_Poss">Items!$F$7:$F$506</definedName>
    <definedName name="I_Pct">Items!$I$7:$I$506</definedName>
    <definedName name="I_Row">Items!$K$7:$K$506</definedName>
    <definedName name="I_Grd">Items!$P$7:$P$506</definedName>
    <definedName name="I_Up">Items!$Q$7:$Q$506</definedName>
    <definedName name="I_Key">Items!$R$7:$R$506</definedName>
    <definedName name="I_Drop">Items!$U$7:$U$506</definedName>
    <definedName name="I_Kept">Items!$V$7:$V$506</definedName>
    <definedName name="I_Due">Items!$W$7:$W$506</definedName>
  </definedNames>
  <calcPr calcId="124519" fullCalcOnLoad="1"/>
</workbook>
</file>

<file path=xl/styles.xml><?xml version="1.0" encoding="utf-8"?>
<styleSheet xmlns="http://schemas.openxmlformats.org/spreadsheetml/2006/main">
  <numFmts count="4">
    <numFmt numFmtId="164" formatCode="mmm d, yyyy"/>
    <numFmt numFmtId="165" formatCode="0.##"/>
    <numFmt numFmtId="166" formatCode="0.0%;[Red]-0.0%;0.0%"/>
    <numFmt numFmtId="167" formatCode="yyyy-mm-dd"/>
  </numFmts>
  <fonts count="7">
    <font>
      <name val="Calibri"/>
      <family val="2"/>
      <color theme="1"/>
      <sz val="11"/>
      <scheme val="minor"/>
    </font>
    <font>
      <name val="Arial"/>
      <b val="1"/>
      <color rgb="000F2D33"/>
      <sz val="16"/>
    </font>
    <font>
      <name val="Arial"/>
      <i val="1"/>
      <color rgb="00555555"/>
      <sz val="9"/>
    </font>
    <font>
      <name val="Arial"/>
      <b val="1"/>
      <sz val="10"/>
    </font>
    <font>
      <name val="Arial"/>
      <b val="1"/>
      <color rgb="001F4E5F"/>
      <sz val="11"/>
    </font>
    <font>
      <name val="Arial"/>
      <sz val="10"/>
    </font>
    <font>
      <name val="Arial"/>
      <b val="1"/>
      <color rgb="00FFFFFF"/>
      <sz val="10"/>
    </font>
  </fonts>
  <fills count="5">
    <fill>
      <patternFill/>
    </fill>
    <fill>
      <patternFill patternType="gray125"/>
    </fill>
    <fill>
      <patternFill patternType="solid">
        <fgColor rgb="00EEF2F1"/>
      </patternFill>
    </fill>
    <fill>
      <patternFill patternType="solid">
        <fgColor rgb="001F4E5F"/>
      </patternFill>
    </fill>
    <fill>
      <patternFill patternType="solid">
        <fgColor rgb="00FFF4CC"/>
      </patternFill>
    </fill>
  </fills>
  <borders count="5">
    <border>
      <left/>
      <right/>
      <top/>
      <bottom/>
      <diagonal/>
    </border>
    <border>
      <left style="thin">
        <color rgb="00C9D3D1"/>
      </left>
      <right style="thin">
        <color rgb="00C9D3D1"/>
      </right>
      <top style="thin">
        <color rgb="00C9D3D1"/>
      </top>
      <bottom style="thin">
        <color rgb="00C9D3D1"/>
      </bottom>
    </border>
    <border>
      <left/>
      <right/>
      <top style="thin">
        <color rgb="00C9D3D1"/>
      </top>
      <bottom/>
      <diagonal/>
    </border>
    <border>
      <left/>
      <right style="thin">
        <color rgb="00C9D3D1"/>
      </right>
      <top style="thin">
        <color rgb="00C9D3D1"/>
      </top>
      <bottom/>
      <diagonal/>
    </border>
    <border>
      <left/>
      <right style="thin">
        <color rgb="00C9D3D1"/>
      </right>
      <top style="thin">
        <color rgb="00C9D3D1"/>
      </top>
      <bottom style="thin">
        <color rgb="00C9D3D1"/>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5" fillId="0" borderId="1" pivotButton="0" quotePrefix="0" xfId="0"/>
    <xf numFmtId="164" fontId="5" fillId="2" borderId="1" pivotButton="0" quotePrefix="0" xfId="0"/>
    <xf numFmtId="0" fontId="0" fillId="0" borderId="4" pivotButton="0" quotePrefix="0" xfId="0"/>
    <xf numFmtId="1" fontId="3" fillId="2" borderId="1" pivotButton="0" quotePrefix="0" xfId="0"/>
    <xf numFmtId="165" fontId="5" fillId="2" borderId="1" pivotButton="0" quotePrefix="0" xfId="0"/>
    <xf numFmtId="2" fontId="3" fillId="2" borderId="1" pivotButton="0" quotePrefix="0" xfId="0"/>
    <xf numFmtId="2" fontId="5" fillId="2" borderId="1" pivotButton="0" quotePrefix="0" xfId="0"/>
    <xf numFmtId="0" fontId="5" fillId="2" borderId="1" pivotButton="0" quotePrefix="0" xfId="0"/>
    <xf numFmtId="0" fontId="6" fillId="3" borderId="1" applyAlignment="1" pivotButton="0" quotePrefix="0" xfId="0">
      <alignment horizontal="center" vertical="center" wrapText="1"/>
    </xf>
    <xf numFmtId="166" fontId="3" fillId="2" borderId="1" pivotButton="0" quotePrefix="0" xfId="0"/>
    <xf numFmtId="0" fontId="3" fillId="2" borderId="1" pivotButton="0" quotePrefix="0" xfId="0"/>
    <xf numFmtId="166" fontId="5" fillId="2" borderId="1" pivotButton="0" quotePrefix="0" xfId="0"/>
    <xf numFmtId="1" fontId="5" fillId="2" borderId="1" pivotButton="0" quotePrefix="0" xfId="0"/>
    <xf numFmtId="0" fontId="5" fillId="4" borderId="1" applyProtection="1" pivotButton="0" quotePrefix="0" xfId="0">
      <protection locked="0" hidden="0"/>
    </xf>
    <xf numFmtId="165" fontId="5" fillId="4" borderId="1" applyProtection="1" pivotButton="0" quotePrefix="0" xfId="0">
      <protection locked="0" hidden="0"/>
    </xf>
    <xf numFmtId="166" fontId="5" fillId="4" borderId="1" applyProtection="1" pivotButton="0" quotePrefix="0" xfId="0">
      <protection locked="0" hidden="0"/>
    </xf>
    <xf numFmtId="1" fontId="5" fillId="4" borderId="1" applyProtection="1" pivotButton="0" quotePrefix="0" xfId="0">
      <protection locked="0" hidden="0"/>
    </xf>
    <xf numFmtId="164" fontId="5" fillId="4" borderId="1" applyProtection="1" pivotButton="0" quotePrefix="0" xfId="0">
      <protection locked="0" hidden="0"/>
    </xf>
    <xf numFmtId="0" fontId="5" fillId="0" borderId="1" applyAlignment="1" pivotButton="0" quotePrefix="0" xfId="0">
      <alignment vertical="top" wrapText="1"/>
    </xf>
    <xf numFmtId="164" fontId="3" fillId="2" borderId="1" pivotButton="0" quotePrefix="0" xfId="0"/>
    <xf numFmtId="165" fontId="3" fillId="2" borderId="1" pivotButton="0" quotePrefix="0" xfId="0"/>
    <xf numFmtId="2" fontId="5" fillId="4" borderId="1" applyProtection="1" pivotButton="0" quotePrefix="0" xfId="0">
      <protection locked="0" hidden="0"/>
    </xf>
    <xf numFmtId="0" fontId="2" fillId="0" borderId="0" applyAlignment="1" pivotButton="0" quotePrefix="0" xfId="0">
      <alignment vertical="top" wrapText="1"/>
    </xf>
  </cellXfs>
  <cellStyles count="1">
    <cellStyle name="Normal" xfId="0" builtinId="0" hidden="0"/>
  </cellStyles>
  <dxfs count="4">
    <dxf>
      <fill>
        <patternFill patternType="solid">
          <fgColor rgb="00F8D2C4"/>
        </patternFill>
      </fill>
    </dxf>
    <dxf>
      <fill>
        <patternFill patternType="solid">
          <fgColor rgb="00D7EBD9"/>
        </patternFill>
      </fill>
    </dxf>
    <dxf>
      <fill>
        <patternFill patternType="solid">
          <fgColor rgb="00FBE3C4"/>
        </patternFill>
      </fill>
    </dxf>
    <dxf>
      <fill>
        <patternFill patternType="solid">
          <fgColor rgb="00E4E4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Grade now vs target</a:t>
            </a:r>
          </a:p>
        </rich>
      </tx>
    </title>
    <plotArea>
      <barChart>
        <barDir val="bar"/>
        <grouping val="clustered"/>
        <ser>
          <idx val="0"/>
          <order val="0"/>
          <tx>
            <strRef>
              <f>'Summary'!B14</f>
            </strRef>
          </tx>
          <spPr>
            <a:solidFill xmlns:a="http://schemas.openxmlformats.org/drawingml/2006/main">
              <a:srgbClr val="1F4E5F"/>
            </a:solidFill>
            <a:ln xmlns:a="http://schemas.openxmlformats.org/drawingml/2006/main">
              <a:prstDash val="solid"/>
            </a:ln>
          </spPr>
          <cat>
            <numRef>
              <f>'Summary'!$A$15:$A$24</f>
            </numRef>
          </cat>
          <val>
            <numRef>
              <f>'Summary'!$B$15:$B$24</f>
            </numRef>
          </val>
        </ser>
        <ser>
          <idx val="1"/>
          <order val="1"/>
          <tx>
            <strRef>
              <f>'Summary'!F14</f>
            </strRef>
          </tx>
          <spPr>
            <a:solidFill xmlns:a="http://schemas.openxmlformats.org/drawingml/2006/main">
              <a:srgbClr val="E07A2F"/>
            </a:solidFill>
            <a:ln xmlns:a="http://schemas.openxmlformats.org/drawingml/2006/main">
              <a:prstDash val="solid"/>
            </a:ln>
          </spPr>
          <cat>
            <numRef>
              <f>'Summary'!$A$15:$A$24</f>
            </numRef>
          </cat>
          <val>
            <numRef>
              <f>'Summary'!$F$15:$F$24</f>
            </numRef>
          </val>
        </ser>
        <gapWidth val="150"/>
        <axId val="10"/>
        <axId val="100"/>
      </barChart>
      <catAx>
        <axId val="10"/>
        <scaling>
          <orientation val="maxMin"/>
        </scaling>
        <delete val="0"/>
        <axPos val="l"/>
        <majorTickMark val="none"/>
        <minorTickMark val="none"/>
        <crossAx val="100"/>
        <lblOffset val="100"/>
      </catAx>
      <valAx>
        <axId val="100"/>
        <scaling>
          <orientation val="minMax"/>
          <max val="1.1"/>
          <min val="0"/>
        </scaling>
        <delete val="0"/>
        <axPos val="l"/>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27</row>
      <rowOff>0</rowOff>
    </from>
    <ext cx="864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28"/>
  <sheetViews>
    <sheetView showGridLines="0" workbookViewId="0">
      <selection activeCell="A1" sqref="A1"/>
    </sheetView>
  </sheetViews>
  <sheetFormatPr baseColWidth="8" defaultRowHeight="15"/>
  <cols>
    <col width="4" customWidth="1" min="1" max="1"/>
    <col width="110" customWidth="1" min="2" max="2"/>
  </cols>
  <sheetData>
    <row r="1" ht="24" customHeight="1">
      <c r="A1" s="1" t="inlineStr">
        <is>
          <t>Grade &amp; GPA Planner</t>
        </is>
      </c>
    </row>
    <row r="2">
      <c r="A2" s="2" t="inlineStr">
        <is>
          <t>Tidewick · free spreadsheet template · License: free for personal or business use; don't resell or re-host.</t>
        </is>
      </c>
    </row>
    <row r="4">
      <c r="B4" s="3" t="inlineStr">
        <is>
          <t>What it does</t>
        </is>
      </c>
    </row>
    <row r="5" ht="45" customHeight="1">
      <c r="B5" s="4" t="inlineStr">
        <is>
          <t>Log each graded item once. The planner applies your syllabus rules (category weights, drop-the-lowest, total points or equal items), shows your grade now, the lowest and highest grade you can still finish with, the average you need on the rest for your target letter, and your term and cumulative GPA.</t>
        </is>
      </c>
    </row>
    <row r="6" ht="30" customHeight="1">
      <c r="B6" s="4" t="inlineStr">
        <is>
          <t>Yellow cells are for typing. Grey cells calculate; the sheets are protected (no password) so formulas aren't overwritten by accident.</t>
        </is>
      </c>
    </row>
    <row r="7">
      <c r="B7" s="4" t="inlineStr"/>
    </row>
    <row r="8">
      <c r="B8" s="3" t="inlineStr">
        <is>
          <t>Set up once per term (15 minutes with your syllabi)</t>
        </is>
      </c>
    </row>
    <row r="9" ht="30" customHeight="1">
      <c r="B9" s="4" t="inlineStr">
        <is>
          <t>1. Settings: check the grade scale (letter, minimum %, grade points) against your school's. Add credits and cumulative GPA from before this term if you want a cumulative GPA.</t>
        </is>
      </c>
    </row>
    <row r="10" ht="45" customHeight="1">
      <c r="B10" s="4" t="inlineStr">
        <is>
          <t>2. Courses: one row per course with its credits, grading method and target letter. Grading methods: 'Weighted: total points per category' (points earned ÷ points possible inside each category, then weights), 'Weighted: each item counts equally' (the average of item percentages inside each category, then weights) or 'Total points (no weights)'.</t>
        </is>
      </c>
    </row>
    <row r="11" ht="30" customHeight="1">
      <c r="B11" s="4" t="inlineStr">
        <is>
          <t>3. Categories: one row per course category with its weight from the syllabus and how many lowest scores are dropped. Weights don't have to add to 100; they're scaled to their total.</t>
        </is>
      </c>
    </row>
    <row r="12" ht="30" customHeight="1">
      <c r="B12" s="4" t="inlineStr">
        <is>
          <t>4. Items: list every assignment, quiz and exam, including the ones still to come, with points possible. Leave 'Points earned' blank until it's graded. Mark excused items 'Yes'.</t>
        </is>
      </c>
    </row>
    <row r="13">
      <c r="B13" s="4" t="inlineStr"/>
    </row>
    <row r="14">
      <c r="B14" s="3" t="inlineStr">
        <is>
          <t>Every time a grade comes back (1 minute)</t>
        </is>
      </c>
    </row>
    <row r="15" ht="30" customHeight="1">
      <c r="B15" s="4" t="inlineStr">
        <is>
          <t>Type the points earned. Summary and Courses update: grade now, letter, lowest/highest possible, the average you need on everything still to come, and a projected letter.</t>
        </is>
      </c>
    </row>
    <row r="16">
      <c r="B16" s="4" t="inlineStr"/>
    </row>
    <row r="17">
      <c r="B17" s="3" t="inlineStr">
        <is>
          <t>How the numbers work</t>
        </is>
      </c>
    </row>
    <row r="18" ht="60" customHeight="1">
      <c r="B18" s="4" t="inlineStr">
        <is>
          <t>Grade now counts graded work only (weights of categories with nothing graded yet are left out and the rest are scaled up). Lowest possible assumes 0% on everything still to come; highest possible assumes 100%. 'Needed on the rest' is the single average score on all remaining items that lands exactly on your target. A category with a weight but no items listed yet is treated as work still to come.</t>
        </is>
      </c>
    </row>
    <row r="19" ht="60" customHeight="1">
      <c r="B19" s="4" t="inlineStr">
        <is>
          <t>Drop-the-lowest removes the lowest percentage scores in that category (ties: the earlier row is dropped first) and never drops the last graded score. The needed and projected figures keep today's drops; when future scores come in, the drops are re-chosen, so the real result can differ slightly. Some learning platforms choose the drop that helps the total most, which can differ when items have different point values.</t>
        </is>
      </c>
    </row>
    <row r="20" ht="45" customHeight="1">
      <c r="B20" s="4" t="inlineStr">
        <is>
          <t>Projected % uses the average you type in 'Assume this average on the rest', or your grade now if blank. Letters use the scale on Settings (optional rounding, e.g. 89.5% → 90% → A-). GPA uses the final letter once it's posted, otherwise the projected letter.</t>
        </is>
      </c>
    </row>
    <row r="21">
      <c r="B21" s="4" t="inlineStr"/>
    </row>
    <row r="22">
      <c r="B22" s="3" t="inlineStr">
        <is>
          <t>Limits and honest notes</t>
        </is>
      </c>
    </row>
    <row r="23" ht="75" customHeight="1">
      <c r="B23" s="4" t="inlineStr">
        <is>
          <t>10 courses, 80 categories and 500 items per file (one term; start a new copy each term). Names are matched without regard to capitals; avoid starting names with &lt; &gt; = and avoid * ? ~ in course or category names (they act as wildcards in lookups). Extra credit: enter more points earned than possible. Tested in LibreOffice Calc; not yet tested in Microsoft Excel, Google Sheets or Apple Numbers. Your school's official grade is what counts; this is a planning tool.</t>
        </is>
      </c>
    </row>
    <row r="24">
      <c r="B24" s="4" t="inlineStr"/>
    </row>
    <row r="25">
      <c r="B25" s="3" t="inlineStr">
        <is>
          <t>Example rows</t>
        </is>
      </c>
    </row>
    <row r="26" ht="30" customHeight="1">
      <c r="B26" s="4" t="inlineStr">
        <is>
          <t>The example student, courses and scores are fictional. Use the blank copy for your own term; it has the same formulas and the default scale with no rows filled in.</t>
        </is>
      </c>
    </row>
    <row r="27">
      <c r="B27" s="4" t="inlineStr"/>
    </row>
    <row r="28">
      <c r="B28" s="3" t="inlineStr">
        <is>
          <t>License: free for personal or business use; don't resell or re-host. Sharing a link to the Tidewick page is fine. Made by the Tidewick studio (tidewick.pages.dev).</t>
        </is>
      </c>
    </row>
  </sheetData>
  <sheetProtection selectLockedCells="0" selectUnlockedCells="0" sheet="1" objects="0" insertRows="1" insertHyperlinks="1" autoFilter="1" scenarios="0" formatColumns="0" deleteColumns="1" insertColumns="1" pivotTables="1" deleteRows="1" formatCells="1" formatRows="0" sort="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M26"/>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9" customWidth="1" min="3" max="3"/>
    <col width="11" customWidth="1" min="4" max="4"/>
    <col width="11" customWidth="1" min="5" max="5"/>
    <col width="9" customWidth="1" min="6" max="6"/>
    <col width="11" customWidth="1" min="7" max="7"/>
    <col width="30" customWidth="1" min="8" max="8"/>
    <col width="11" customWidth="1" min="9" max="9"/>
    <col width="10" customWidth="1" min="10" max="10"/>
    <col width="9" customWidth="1" min="11" max="11"/>
    <col width="9" customWidth="1" min="12" max="12"/>
    <col width="8" customWidth="1" min="13" max="13"/>
  </cols>
  <sheetData>
    <row r="1" ht="24" customHeight="1">
      <c r="A1" s="1" t="inlineStr">
        <is>
          <t>Summary</t>
        </is>
      </c>
    </row>
    <row r="2">
      <c r="A2" s="2" t="inlineStr">
        <is>
          <t>Everything here calculates from the Courses, Categories and Items sheets.</t>
        </is>
      </c>
    </row>
    <row r="4">
      <c r="A4" s="5" t="inlineStr">
        <is>
          <t>Today</t>
        </is>
      </c>
      <c r="B4" s="6">
        <f>Today</f>
        <v/>
      </c>
      <c r="C4" s="7" t="n"/>
      <c r="H4" s="5">
        <f>"Due in the next "&amp;SoonDays&amp;" days"</f>
        <v/>
      </c>
      <c r="I4" s="8">
        <f>SUM(Courses!$X$7:$X$16)</f>
        <v/>
      </c>
    </row>
    <row r="5">
      <c r="A5" s="5" t="inlineStr">
        <is>
          <t>Credits counted in GPA</t>
        </is>
      </c>
      <c r="B5" s="9">
        <f>SUM(Courses!$AQ$7:$AQ$16)</f>
        <v/>
      </c>
      <c r="H5" s="5" t="inlineStr">
        <is>
          <t>Items past due with no score yet</t>
        </is>
      </c>
      <c r="I5" s="8">
        <f>COUNTIF(Items!$H$7:$H$506,"Past due, no score yet")</f>
        <v/>
      </c>
    </row>
    <row r="6">
      <c r="A6" s="5" t="inlineStr">
        <is>
          <t>Quality points (credits × grade points)</t>
        </is>
      </c>
      <c r="B6" s="9">
        <f>SUM(Courses!$AR$7:$AR$16)</f>
        <v/>
      </c>
      <c r="H6" s="5" t="inlineStr">
        <is>
          <t>Items not counted (see Items, Status)</t>
        </is>
      </c>
      <c r="I6" s="8">
        <f>SUM(Items!$Y$7:$Y$506)</f>
        <v/>
      </c>
    </row>
    <row r="7">
      <c r="A7" s="5" t="inlineStr">
        <is>
          <t>Term GPA (final letters, else projected)</t>
        </is>
      </c>
      <c r="B7" s="10">
        <f>IF(B5&gt;0,B6/B5,"")</f>
        <v/>
      </c>
      <c r="H7" s="5" t="inlineStr">
        <is>
          <t>Courses that need attention</t>
        </is>
      </c>
      <c r="I7" s="8">
        <f>SUM(Courses!$AS$7:$AS$16)</f>
        <v/>
      </c>
    </row>
    <row r="8">
      <c r="A8" s="5" t="inlineStr">
        <is>
          <t>Cumulative GPA</t>
        </is>
      </c>
      <c r="B8" s="10">
        <f>IF(PriorCr+B5&gt;0,(PriorCr*PriorGPA+B6)/(PriorCr+B5),"")</f>
        <v/>
      </c>
    </row>
    <row r="9">
      <c r="A9" s="5" t="inlineStr">
        <is>
          <t>Term GPA needed for your cumulative target</t>
        </is>
      </c>
      <c r="B9" s="11">
        <f>IF(OR(TargetGPA="",B5=0),"",(TargetGPA*(PriorCr+B5)-PriorCr*PriorGPA)/B5)</f>
        <v/>
      </c>
    </row>
    <row r="10">
      <c r="A10" s="5" t="inlineStr">
        <is>
          <t>Target check</t>
        </is>
      </c>
      <c r="B10" s="12">
        <f>IF(B9="","",IF(B9&lt;=0,"Reached whatever this term brings",IF(B9&gt;MAX(ScalePts),"Out of reach this term","Needed this term")))</f>
        <v/>
      </c>
      <c r="C10" s="7" t="n"/>
    </row>
    <row r="14" ht="42" customHeight="1">
      <c r="A14" s="13" t="inlineStr">
        <is>
          <t>Course</t>
        </is>
      </c>
      <c r="B14" s="13" t="inlineStr">
        <is>
          <t>Current %</t>
        </is>
      </c>
      <c r="C14" s="13" t="inlineStr">
        <is>
          <t>Letter now</t>
        </is>
      </c>
      <c r="D14" s="13" t="inlineStr">
        <is>
          <t>Lowest possible</t>
        </is>
      </c>
      <c r="E14" s="13" t="inlineStr">
        <is>
          <t>Highest possible</t>
        </is>
      </c>
      <c r="F14" s="13" t="inlineStr">
        <is>
          <t>Target</t>
        </is>
      </c>
      <c r="G14" s="13" t="inlineStr">
        <is>
          <t>Needed on the rest</t>
        </is>
      </c>
      <c r="H14" s="13" t="inlineStr">
        <is>
          <t>Verdict</t>
        </is>
      </c>
      <c r="I14" s="13" t="inlineStr">
        <is>
          <t>Projected %</t>
        </is>
      </c>
      <c r="J14" s="13" t="inlineStr">
        <is>
          <t>Projected letter</t>
        </is>
      </c>
      <c r="K14" s="13" t="inlineStr">
        <is>
          <t>Letter for GPA</t>
        </is>
      </c>
      <c r="L14" s="13" t="inlineStr">
        <is>
          <t>Grade points</t>
        </is>
      </c>
      <c r="M14" s="13" t="inlineStr">
        <is>
          <t>Due soon</t>
        </is>
      </c>
    </row>
    <row r="15">
      <c r="A15" s="12">
        <f>IF(Courses!$AB7=1,Courses!A7,"")</f>
        <v/>
      </c>
      <c r="B15" s="14">
        <f>IF(Courses!$AB7=1,Courses!M7,"")</f>
        <v/>
      </c>
      <c r="C15" s="15">
        <f>IF(Courses!$AB7=1,Courses!N7,"")</f>
        <v/>
      </c>
      <c r="D15" s="16">
        <f>IF(Courses!$AB7=1,Courses!O7,"")</f>
        <v/>
      </c>
      <c r="E15" s="16">
        <f>IF(Courses!$AB7=1,Courses!P7,"")</f>
        <v/>
      </c>
      <c r="F15" s="16">
        <f>IF(Courses!$AB7=1,Courses!Q7,"")</f>
        <v/>
      </c>
      <c r="G15" s="14">
        <f>IF(Courses!$AB7=1,Courses!R7,"")</f>
        <v/>
      </c>
      <c r="H15" s="12">
        <f>IF(Courses!$AB7=1,Courses!S7,"")</f>
        <v/>
      </c>
      <c r="I15" s="16">
        <f>IF(Courses!$AB7=1,Courses!T7,"")</f>
        <v/>
      </c>
      <c r="J15" s="12">
        <f>IF(Courses!$AB7=1,Courses!U7,"")</f>
        <v/>
      </c>
      <c r="K15" s="12">
        <f>IF(Courses!$AB7=1,Courses!V7,"")</f>
        <v/>
      </c>
      <c r="L15" s="11">
        <f>IF(Courses!$AB7=1,Courses!W7,"")</f>
        <v/>
      </c>
      <c r="M15" s="17">
        <f>IF(Courses!$AB7=1,Courses!X7,"")</f>
        <v/>
      </c>
    </row>
    <row r="16">
      <c r="A16" s="12">
        <f>IF(Courses!$AB8=1,Courses!A8,"")</f>
        <v/>
      </c>
      <c r="B16" s="14">
        <f>IF(Courses!$AB8=1,Courses!M8,"")</f>
        <v/>
      </c>
      <c r="C16" s="15">
        <f>IF(Courses!$AB8=1,Courses!N8,"")</f>
        <v/>
      </c>
      <c r="D16" s="16">
        <f>IF(Courses!$AB8=1,Courses!O8,"")</f>
        <v/>
      </c>
      <c r="E16" s="16">
        <f>IF(Courses!$AB8=1,Courses!P8,"")</f>
        <v/>
      </c>
      <c r="F16" s="16">
        <f>IF(Courses!$AB8=1,Courses!Q8,"")</f>
        <v/>
      </c>
      <c r="G16" s="14">
        <f>IF(Courses!$AB8=1,Courses!R8,"")</f>
        <v/>
      </c>
      <c r="H16" s="12">
        <f>IF(Courses!$AB8=1,Courses!S8,"")</f>
        <v/>
      </c>
      <c r="I16" s="16">
        <f>IF(Courses!$AB8=1,Courses!T8,"")</f>
        <v/>
      </c>
      <c r="J16" s="12">
        <f>IF(Courses!$AB8=1,Courses!U8,"")</f>
        <v/>
      </c>
      <c r="K16" s="12">
        <f>IF(Courses!$AB8=1,Courses!V8,"")</f>
        <v/>
      </c>
      <c r="L16" s="11">
        <f>IF(Courses!$AB8=1,Courses!W8,"")</f>
        <v/>
      </c>
      <c r="M16" s="17">
        <f>IF(Courses!$AB8=1,Courses!X8,"")</f>
        <v/>
      </c>
    </row>
    <row r="17">
      <c r="A17" s="12">
        <f>IF(Courses!$AB9=1,Courses!A9,"")</f>
        <v/>
      </c>
      <c r="B17" s="14">
        <f>IF(Courses!$AB9=1,Courses!M9,"")</f>
        <v/>
      </c>
      <c r="C17" s="15">
        <f>IF(Courses!$AB9=1,Courses!N9,"")</f>
        <v/>
      </c>
      <c r="D17" s="16">
        <f>IF(Courses!$AB9=1,Courses!O9,"")</f>
        <v/>
      </c>
      <c r="E17" s="16">
        <f>IF(Courses!$AB9=1,Courses!P9,"")</f>
        <v/>
      </c>
      <c r="F17" s="16">
        <f>IF(Courses!$AB9=1,Courses!Q9,"")</f>
        <v/>
      </c>
      <c r="G17" s="14">
        <f>IF(Courses!$AB9=1,Courses!R9,"")</f>
        <v/>
      </c>
      <c r="H17" s="12">
        <f>IF(Courses!$AB9=1,Courses!S9,"")</f>
        <v/>
      </c>
      <c r="I17" s="16">
        <f>IF(Courses!$AB9=1,Courses!T9,"")</f>
        <v/>
      </c>
      <c r="J17" s="12">
        <f>IF(Courses!$AB9=1,Courses!U9,"")</f>
        <v/>
      </c>
      <c r="K17" s="12">
        <f>IF(Courses!$AB9=1,Courses!V9,"")</f>
        <v/>
      </c>
      <c r="L17" s="11">
        <f>IF(Courses!$AB9=1,Courses!W9,"")</f>
        <v/>
      </c>
      <c r="M17" s="17">
        <f>IF(Courses!$AB9=1,Courses!X9,"")</f>
        <v/>
      </c>
    </row>
    <row r="18">
      <c r="A18" s="12">
        <f>IF(Courses!$AB10=1,Courses!A10,"")</f>
        <v/>
      </c>
      <c r="B18" s="14">
        <f>IF(Courses!$AB10=1,Courses!M10,"")</f>
        <v/>
      </c>
      <c r="C18" s="15">
        <f>IF(Courses!$AB10=1,Courses!N10,"")</f>
        <v/>
      </c>
      <c r="D18" s="16">
        <f>IF(Courses!$AB10=1,Courses!O10,"")</f>
        <v/>
      </c>
      <c r="E18" s="16">
        <f>IF(Courses!$AB10=1,Courses!P10,"")</f>
        <v/>
      </c>
      <c r="F18" s="16">
        <f>IF(Courses!$AB10=1,Courses!Q10,"")</f>
        <v/>
      </c>
      <c r="G18" s="14">
        <f>IF(Courses!$AB10=1,Courses!R10,"")</f>
        <v/>
      </c>
      <c r="H18" s="12">
        <f>IF(Courses!$AB10=1,Courses!S10,"")</f>
        <v/>
      </c>
      <c r="I18" s="16">
        <f>IF(Courses!$AB10=1,Courses!T10,"")</f>
        <v/>
      </c>
      <c r="J18" s="12">
        <f>IF(Courses!$AB10=1,Courses!U10,"")</f>
        <v/>
      </c>
      <c r="K18" s="12">
        <f>IF(Courses!$AB10=1,Courses!V10,"")</f>
        <v/>
      </c>
      <c r="L18" s="11">
        <f>IF(Courses!$AB10=1,Courses!W10,"")</f>
        <v/>
      </c>
      <c r="M18" s="17">
        <f>IF(Courses!$AB10=1,Courses!X10,"")</f>
        <v/>
      </c>
    </row>
    <row r="19">
      <c r="A19" s="12">
        <f>IF(Courses!$AB11=1,Courses!A11,"")</f>
        <v/>
      </c>
      <c r="B19" s="14">
        <f>IF(Courses!$AB11=1,Courses!M11,"")</f>
        <v/>
      </c>
      <c r="C19" s="15">
        <f>IF(Courses!$AB11=1,Courses!N11,"")</f>
        <v/>
      </c>
      <c r="D19" s="16">
        <f>IF(Courses!$AB11=1,Courses!O11,"")</f>
        <v/>
      </c>
      <c r="E19" s="16">
        <f>IF(Courses!$AB11=1,Courses!P11,"")</f>
        <v/>
      </c>
      <c r="F19" s="16">
        <f>IF(Courses!$AB11=1,Courses!Q11,"")</f>
        <v/>
      </c>
      <c r="G19" s="14">
        <f>IF(Courses!$AB11=1,Courses!R11,"")</f>
        <v/>
      </c>
      <c r="H19" s="12">
        <f>IF(Courses!$AB11=1,Courses!S11,"")</f>
        <v/>
      </c>
      <c r="I19" s="16">
        <f>IF(Courses!$AB11=1,Courses!T11,"")</f>
        <v/>
      </c>
      <c r="J19" s="12">
        <f>IF(Courses!$AB11=1,Courses!U11,"")</f>
        <v/>
      </c>
      <c r="K19" s="12">
        <f>IF(Courses!$AB11=1,Courses!V11,"")</f>
        <v/>
      </c>
      <c r="L19" s="11">
        <f>IF(Courses!$AB11=1,Courses!W11,"")</f>
        <v/>
      </c>
      <c r="M19" s="17">
        <f>IF(Courses!$AB11=1,Courses!X11,"")</f>
        <v/>
      </c>
    </row>
    <row r="20">
      <c r="A20" s="12">
        <f>IF(Courses!$AB12=1,Courses!A12,"")</f>
        <v/>
      </c>
      <c r="B20" s="14">
        <f>IF(Courses!$AB12=1,Courses!M12,"")</f>
        <v/>
      </c>
      <c r="C20" s="15">
        <f>IF(Courses!$AB12=1,Courses!N12,"")</f>
        <v/>
      </c>
      <c r="D20" s="16">
        <f>IF(Courses!$AB12=1,Courses!O12,"")</f>
        <v/>
      </c>
      <c r="E20" s="16">
        <f>IF(Courses!$AB12=1,Courses!P12,"")</f>
        <v/>
      </c>
      <c r="F20" s="16">
        <f>IF(Courses!$AB12=1,Courses!Q12,"")</f>
        <v/>
      </c>
      <c r="G20" s="14">
        <f>IF(Courses!$AB12=1,Courses!R12,"")</f>
        <v/>
      </c>
      <c r="H20" s="12">
        <f>IF(Courses!$AB12=1,Courses!S12,"")</f>
        <v/>
      </c>
      <c r="I20" s="16">
        <f>IF(Courses!$AB12=1,Courses!T12,"")</f>
        <v/>
      </c>
      <c r="J20" s="12">
        <f>IF(Courses!$AB12=1,Courses!U12,"")</f>
        <v/>
      </c>
      <c r="K20" s="12">
        <f>IF(Courses!$AB12=1,Courses!V12,"")</f>
        <v/>
      </c>
      <c r="L20" s="11">
        <f>IF(Courses!$AB12=1,Courses!W12,"")</f>
        <v/>
      </c>
      <c r="M20" s="17">
        <f>IF(Courses!$AB12=1,Courses!X12,"")</f>
        <v/>
      </c>
    </row>
    <row r="21">
      <c r="A21" s="12">
        <f>IF(Courses!$AB13=1,Courses!A13,"")</f>
        <v/>
      </c>
      <c r="B21" s="14">
        <f>IF(Courses!$AB13=1,Courses!M13,"")</f>
        <v/>
      </c>
      <c r="C21" s="15">
        <f>IF(Courses!$AB13=1,Courses!N13,"")</f>
        <v/>
      </c>
      <c r="D21" s="16">
        <f>IF(Courses!$AB13=1,Courses!O13,"")</f>
        <v/>
      </c>
      <c r="E21" s="16">
        <f>IF(Courses!$AB13=1,Courses!P13,"")</f>
        <v/>
      </c>
      <c r="F21" s="16">
        <f>IF(Courses!$AB13=1,Courses!Q13,"")</f>
        <v/>
      </c>
      <c r="G21" s="14">
        <f>IF(Courses!$AB13=1,Courses!R13,"")</f>
        <v/>
      </c>
      <c r="H21" s="12">
        <f>IF(Courses!$AB13=1,Courses!S13,"")</f>
        <v/>
      </c>
      <c r="I21" s="16">
        <f>IF(Courses!$AB13=1,Courses!T13,"")</f>
        <v/>
      </c>
      <c r="J21" s="12">
        <f>IF(Courses!$AB13=1,Courses!U13,"")</f>
        <v/>
      </c>
      <c r="K21" s="12">
        <f>IF(Courses!$AB13=1,Courses!V13,"")</f>
        <v/>
      </c>
      <c r="L21" s="11">
        <f>IF(Courses!$AB13=1,Courses!W13,"")</f>
        <v/>
      </c>
      <c r="M21" s="17">
        <f>IF(Courses!$AB13=1,Courses!X13,"")</f>
        <v/>
      </c>
    </row>
    <row r="22">
      <c r="A22" s="12">
        <f>IF(Courses!$AB14=1,Courses!A14,"")</f>
        <v/>
      </c>
      <c r="B22" s="14">
        <f>IF(Courses!$AB14=1,Courses!M14,"")</f>
        <v/>
      </c>
      <c r="C22" s="15">
        <f>IF(Courses!$AB14=1,Courses!N14,"")</f>
        <v/>
      </c>
      <c r="D22" s="16">
        <f>IF(Courses!$AB14=1,Courses!O14,"")</f>
        <v/>
      </c>
      <c r="E22" s="16">
        <f>IF(Courses!$AB14=1,Courses!P14,"")</f>
        <v/>
      </c>
      <c r="F22" s="16">
        <f>IF(Courses!$AB14=1,Courses!Q14,"")</f>
        <v/>
      </c>
      <c r="G22" s="14">
        <f>IF(Courses!$AB14=1,Courses!R14,"")</f>
        <v/>
      </c>
      <c r="H22" s="12">
        <f>IF(Courses!$AB14=1,Courses!S14,"")</f>
        <v/>
      </c>
      <c r="I22" s="16">
        <f>IF(Courses!$AB14=1,Courses!T14,"")</f>
        <v/>
      </c>
      <c r="J22" s="12">
        <f>IF(Courses!$AB14=1,Courses!U14,"")</f>
        <v/>
      </c>
      <c r="K22" s="12">
        <f>IF(Courses!$AB14=1,Courses!V14,"")</f>
        <v/>
      </c>
      <c r="L22" s="11">
        <f>IF(Courses!$AB14=1,Courses!W14,"")</f>
        <v/>
      </c>
      <c r="M22" s="17">
        <f>IF(Courses!$AB14=1,Courses!X14,"")</f>
        <v/>
      </c>
    </row>
    <row r="23">
      <c r="A23" s="12">
        <f>IF(Courses!$AB15=1,Courses!A15,"")</f>
        <v/>
      </c>
      <c r="B23" s="14">
        <f>IF(Courses!$AB15=1,Courses!M15,"")</f>
        <v/>
      </c>
      <c r="C23" s="15">
        <f>IF(Courses!$AB15=1,Courses!N15,"")</f>
        <v/>
      </c>
      <c r="D23" s="16">
        <f>IF(Courses!$AB15=1,Courses!O15,"")</f>
        <v/>
      </c>
      <c r="E23" s="16">
        <f>IF(Courses!$AB15=1,Courses!P15,"")</f>
        <v/>
      </c>
      <c r="F23" s="16">
        <f>IF(Courses!$AB15=1,Courses!Q15,"")</f>
        <v/>
      </c>
      <c r="G23" s="14">
        <f>IF(Courses!$AB15=1,Courses!R15,"")</f>
        <v/>
      </c>
      <c r="H23" s="12">
        <f>IF(Courses!$AB15=1,Courses!S15,"")</f>
        <v/>
      </c>
      <c r="I23" s="16">
        <f>IF(Courses!$AB15=1,Courses!T15,"")</f>
        <v/>
      </c>
      <c r="J23" s="12">
        <f>IF(Courses!$AB15=1,Courses!U15,"")</f>
        <v/>
      </c>
      <c r="K23" s="12">
        <f>IF(Courses!$AB15=1,Courses!V15,"")</f>
        <v/>
      </c>
      <c r="L23" s="11">
        <f>IF(Courses!$AB15=1,Courses!W15,"")</f>
        <v/>
      </c>
      <c r="M23" s="17">
        <f>IF(Courses!$AB15=1,Courses!X15,"")</f>
        <v/>
      </c>
    </row>
    <row r="24">
      <c r="A24" s="12">
        <f>IF(Courses!$AB16=1,Courses!A16,"")</f>
        <v/>
      </c>
      <c r="B24" s="14">
        <f>IF(Courses!$AB16=1,Courses!M16,"")</f>
        <v/>
      </c>
      <c r="C24" s="15">
        <f>IF(Courses!$AB16=1,Courses!N16,"")</f>
        <v/>
      </c>
      <c r="D24" s="16">
        <f>IF(Courses!$AB16=1,Courses!O16,"")</f>
        <v/>
      </c>
      <c r="E24" s="16">
        <f>IF(Courses!$AB16=1,Courses!P16,"")</f>
        <v/>
      </c>
      <c r="F24" s="16">
        <f>IF(Courses!$AB16=1,Courses!Q16,"")</f>
        <v/>
      </c>
      <c r="G24" s="14">
        <f>IF(Courses!$AB16=1,Courses!R16,"")</f>
        <v/>
      </c>
      <c r="H24" s="12">
        <f>IF(Courses!$AB16=1,Courses!S16,"")</f>
        <v/>
      </c>
      <c r="I24" s="16">
        <f>IF(Courses!$AB16=1,Courses!T16,"")</f>
        <v/>
      </c>
      <c r="J24" s="12">
        <f>IF(Courses!$AB16=1,Courses!U16,"")</f>
        <v/>
      </c>
      <c r="K24" s="12">
        <f>IF(Courses!$AB16=1,Courses!V16,"")</f>
        <v/>
      </c>
      <c r="L24" s="11">
        <f>IF(Courses!$AB16=1,Courses!W16,"")</f>
        <v/>
      </c>
      <c r="M24" s="17">
        <f>IF(Courses!$AB16=1,Courses!X16,"")</f>
        <v/>
      </c>
    </row>
    <row r="26">
      <c r="A26" s="2" t="inlineStr">
        <is>
          <t>Lowest / highest possible: your course grade with 0% / 100% on everything still to come. Needed on the rest: one average score on all remaining items that reaches the target.</t>
        </is>
      </c>
    </row>
  </sheetData>
  <sheetProtection selectLockedCells="0" selectUnlockedCells="0" sheet="1" objects="0" insertRows="1" insertHyperlinks="1" autoFilter="1" scenarios="0" formatColumns="0" deleteColumns="1" insertColumns="1" pivotTables="1" deleteRows="1" formatCells="1" formatRows="0" sort="1"/>
  <mergeCells count="2">
    <mergeCell ref="B4:C4"/>
    <mergeCell ref="B10:C10"/>
  </mergeCells>
  <conditionalFormatting sqref="H15:H24">
    <cfRule type="expression" priority="1" dxfId="0">
      <formula>LEFT(H15,3)="Out"</formula>
    </cfRule>
    <cfRule type="expression" priority="2" dxfId="0">
      <formula>LEFT(H15,5)="Needs"</formula>
    </cfRule>
    <cfRule type="expression" priority="3" dxfId="1">
      <formula>LEFT(H15,7)="Secured"</formula>
    </cfRule>
  </conditionalFormatting>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S1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8" customWidth="1" min="2" max="2"/>
    <col width="30" customWidth="1" min="3" max="3"/>
    <col width="9" customWidth="1" min="4" max="4"/>
    <col width="12" customWidth="1" min="5" max="5"/>
    <col width="13" customWidth="1" min="6" max="6"/>
    <col width="10" customWidth="1" min="7" max="7"/>
    <col width="10" customWidth="1" min="8" max="8"/>
    <col width="26" customWidth="1" min="9" max="9"/>
    <col width="9" customWidth="1" min="10" max="10"/>
    <col width="8" customWidth="1" min="11" max="11"/>
    <col width="9" customWidth="1" min="12" max="12"/>
    <col width="10" customWidth="1" min="13" max="13"/>
    <col width="8" customWidth="1" min="14" max="14"/>
    <col width="10" customWidth="1" min="15" max="15"/>
    <col width="10" customWidth="1" min="16" max="16"/>
    <col width="9" customWidth="1" min="17" max="17"/>
    <col width="10" customWidth="1" min="18" max="18"/>
    <col width="30" customWidth="1" min="19" max="19"/>
    <col width="10" customWidth="1" min="20" max="20"/>
    <col width="9" customWidth="1" min="21" max="21"/>
    <col width="9" customWidth="1" min="22" max="22"/>
    <col width="8" customWidth="1" min="23" max="23"/>
    <col width="7"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 hidden="1" width="13" customWidth="1" min="31" max="31"/>
    <col hidden="1" width="13" customWidth="1" min="32" max="32"/>
    <col hidden="1" width="13"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 hidden="1" width="13" customWidth="1" min="43" max="43"/>
    <col hidden="1" width="13" customWidth="1" min="44" max="44"/>
    <col hidden="1" width="13" customWidth="1" min="45" max="45"/>
  </cols>
  <sheetData>
    <row r="1" ht="24" customHeight="1">
      <c r="A1" s="1" t="inlineStr">
        <is>
          <t>Courses</t>
        </is>
      </c>
    </row>
    <row r="2">
      <c r="A2" s="2" t="inlineStr">
        <is>
          <t>One row per course this term. Yellow = your input; grey columns calculate. Percentages are of the whole course grade.</t>
        </is>
      </c>
    </row>
    <row r="6" ht="42" customHeight="1">
      <c r="A6" s="13" t="inlineStr">
        <is>
          <t>Course</t>
        </is>
      </c>
      <c r="B6" s="13" t="inlineStr">
        <is>
          <t>Credits</t>
        </is>
      </c>
      <c r="C6" s="13" t="inlineStr">
        <is>
          <t>Grading method</t>
        </is>
      </c>
      <c r="D6" s="13" t="inlineStr">
        <is>
          <t>Target letter</t>
        </is>
      </c>
      <c r="E6" s="13" t="inlineStr">
        <is>
          <t>Target % (optional, overrides letter)</t>
        </is>
      </c>
      <c r="F6" s="13" t="inlineStr">
        <is>
          <t>Assume this average on the rest (optional)</t>
        </is>
      </c>
      <c r="G6" s="13" t="inlineStr">
        <is>
          <t>Final letter (once posted)</t>
        </is>
      </c>
      <c r="H6" s="13" t="inlineStr">
        <is>
          <t>Counts in GPA? (Yes/No)</t>
        </is>
      </c>
      <c r="I6" s="13" t="inlineStr">
        <is>
          <t>Check</t>
        </is>
      </c>
      <c r="J6" s="13" t="inlineStr">
        <is>
          <t>Weights total</t>
        </is>
      </c>
      <c r="K6" s="13" t="inlineStr">
        <is>
          <t>Graded items</t>
        </is>
      </c>
      <c r="L6" s="13" t="inlineStr">
        <is>
          <t>Items still to come</t>
        </is>
      </c>
      <c r="M6" s="13" t="inlineStr">
        <is>
          <t>Grade now</t>
        </is>
      </c>
      <c r="N6" s="13" t="inlineStr">
        <is>
          <t>Letter now</t>
        </is>
      </c>
      <c r="O6" s="13" t="inlineStr">
        <is>
          <t>Lowest possible</t>
        </is>
      </c>
      <c r="P6" s="13" t="inlineStr">
        <is>
          <t>Highest possible</t>
        </is>
      </c>
      <c r="Q6" s="13" t="inlineStr">
        <is>
          <t>Target</t>
        </is>
      </c>
      <c r="R6" s="13" t="inlineStr">
        <is>
          <t>Needed on the rest</t>
        </is>
      </c>
      <c r="S6" s="13" t="inlineStr">
        <is>
          <t>Verdict</t>
        </is>
      </c>
      <c r="T6" s="13" t="inlineStr">
        <is>
          <t>Projected %</t>
        </is>
      </c>
      <c r="U6" s="13" t="inlineStr">
        <is>
          <t>Projected letter</t>
        </is>
      </c>
      <c r="V6" s="13" t="inlineStr">
        <is>
          <t>Letter for GPA</t>
        </is>
      </c>
      <c r="W6" s="13" t="inlineStr">
        <is>
          <t>Grade points</t>
        </is>
      </c>
      <c r="X6" s="13" t="inlineStr">
        <is>
          <t>Due soon</t>
        </is>
      </c>
    </row>
    <row r="7">
      <c r="A7" s="18" t="inlineStr">
        <is>
          <t>BIO 110 General Biology</t>
        </is>
      </c>
      <c r="B7" s="19" t="n">
        <v>4</v>
      </c>
      <c r="C7" s="18" t="inlineStr">
        <is>
          <t>Weighted: total points per category</t>
        </is>
      </c>
      <c r="D7" s="18" t="inlineStr">
        <is>
          <t>B+</t>
        </is>
      </c>
      <c r="E7" s="20" t="n"/>
      <c r="F7" s="20" t="n"/>
      <c r="G7" s="18" t="n"/>
      <c r="H7" s="18" t="n"/>
      <c r="I7" s="12">
        <f>IF(COUNTA(A7:H7)=0,"",IF(A7="","Course name missing",IF(AB7=0,"Duplicate course",IF(AND(C7&lt;&gt;"",Y7=1,C7&lt;&gt;"Weighted: total points per category"),"Unknown grading method (using total points per category)",IF(AND(B7&lt;&gt;"",NOT(ISNUMBER(B7))),"Credits must be a number",IF(AND(D7&lt;&gt;"",NOT(ISNUMBER(MATCH(D7,ScaleLetV,0)))),"Target letter not on the scale",IF(AND(G7&lt;&gt;"",NOT(ISNUMBER(MATCH(G7,ScaleLetV,0)))),"Final letter not on the scale",IF(AND(Y7&lt;&gt;3,J7=0,G7=""),"Add categories with weights","OK"))))))))</f>
        <v/>
      </c>
      <c r="J7" s="9">
        <f>IF(AB7=0,"",IF(Y7=3,"",SUMIFS(C_WU,C_Course,A7,C_M,1)))</f>
        <v/>
      </c>
      <c r="K7" s="17">
        <f>IF(AB7=0,"",COUNTIFS(I_Course,A7,I_Grd,1))</f>
        <v/>
      </c>
      <c r="L7" s="17">
        <f>IF(AB7=0,"",COUNTIFS(I_Course,A7,I_Up,1))</f>
        <v/>
      </c>
      <c r="M7" s="14">
        <f>IF(AB7=0,"",IF(Y7=3,IF(AF7&gt;0,AE7/AF7,""),IF(AI7&gt;0,AJ7/AI7,"")))</f>
        <v/>
      </c>
      <c r="N7" s="15">
        <f>IF(AO7="","",IF(COUNTIF(ScaleMinV,"&lt;="&amp;AO7)=0,"Below scale",INDEX(ScaleLetV,MATCH(SMALL(ScaleMinV,COUNTIF(ScaleMinV,"&lt;="&amp;AO7)),ScaleMinV,0))))</f>
        <v/>
      </c>
      <c r="O7" s="16">
        <f>Z7</f>
        <v/>
      </c>
      <c r="P7" s="16">
        <f>IF(Z7="","",Z7+AA7)</f>
        <v/>
      </c>
      <c r="Q7" s="16">
        <f>AD7</f>
        <v/>
      </c>
      <c r="R7" s="14">
        <f>IF(OR(Z7="",AM7=""),"",IF(AA7&gt;0,(AM7-Z7)/AA7,""))</f>
        <v/>
      </c>
      <c r="S7" s="12">
        <f>IF(OR(Z7="",AM7=""),"",IF(AA7&gt;0,IF(R7&lt;=0,"Secured, even with 0% on the rest",IF(R7&lt;=1,"Reachable","Needs over 100% (extra credit)")),IF(Z7&gt;=AM7,"Secured (nothing left to grade)","Out of reach (nothing left to grade)")))</f>
        <v/>
      </c>
      <c r="T7" s="16">
        <f>IF(OR(Z7="",AN7=""),IF(AND(Z7&lt;&gt;"",AA7=0),Z7,""),Z7+AA7*AN7)</f>
        <v/>
      </c>
      <c r="U7" s="12">
        <f>IF(AP7="","",IF(COUNTIF(ScaleMinV,"&lt;="&amp;AP7)=0,"Below scale",INDEX(ScaleLetV,MATCH(SMALL(ScaleMinV,COUNTIF(ScaleMinV,"&lt;="&amp;AP7)),ScaleMinV,0))))</f>
        <v/>
      </c>
      <c r="V7" s="12">
        <f>IF(AB7=0,"",IF(G7&lt;&gt;"",IF(ISNUMBER(MATCH(G7,ScaleLetV,0)),INDEX(ScaleLetV,MATCH(G7,ScaleLetV,0)),""),IF(U7="Below scale","",U7)))</f>
        <v/>
      </c>
      <c r="W7" s="11">
        <f>IF(OR(V7="",H7="No"),"",IF(ISNUMBER(INDEX(ScalePts,MATCH(V7,ScaleLetV,0))),INDEX(ScalePts,MATCH(V7,ScaleLetV,0)),""))</f>
        <v/>
      </c>
      <c r="X7" s="17">
        <f>IF(AB7=0,"",COUNTIFS(I_Course,A7,I_Due,"&gt;="&amp;Today,I_Due,"&lt;="&amp;(Today+SoonDays)))</f>
        <v/>
      </c>
      <c r="Y7">
        <f>IF(C7="Total points (no weights)",3,IF(C7="Weighted: each item counts equally",2,1))</f>
        <v/>
      </c>
      <c r="Z7">
        <f>IF(AB7=0,"",IF(Y7=3,IF(AF7+AG7&gt;0,AE7/(AF7+AG7),""),IF(AH7&gt;0,AK7/AH7,"")))</f>
        <v/>
      </c>
      <c r="AA7">
        <f>IF(Z7="","",IF(Y7=3,AG7/(AF7+AG7),AL7/AH7))</f>
        <v/>
      </c>
      <c r="AB7">
        <f>IF(A7="",0,IF(COUNTIF($A$7:A7,A7)&gt;1,0,1))</f>
        <v/>
      </c>
      <c r="AC7">
        <f>IF(AND(AB7=1,ISNUMBER(B7)),B7,0)</f>
        <v/>
      </c>
      <c r="AD7">
        <f>IF(AB7=0,"",IF(ISNUMBER(E7),E7,IF(D7="","",IF(ISNUMBER(MATCH(D7,ScaleLetV,0)),INDEX(ScaleMinV,MATCH(D7,ScaleLetV,0)),""))))</f>
        <v/>
      </c>
      <c r="AE7">
        <f>IF(AB7=0,0,SUMIFS(I_Earn,I_Course,A7,I_Kept,1))</f>
        <v/>
      </c>
      <c r="AF7">
        <f>IF(AB7=0,0,SUMIFS(I_Poss,I_Course,A7,I_Kept,1))</f>
        <v/>
      </c>
      <c r="AG7">
        <f>IF(AB7=0,0,SUMIFS(I_Poss,I_Course,A7,I_Up,1))</f>
        <v/>
      </c>
      <c r="AH7">
        <f>IF(AB7=0,0,SUMIFS(C_WU,C_Course,A7,C_M,1))</f>
        <v/>
      </c>
      <c r="AI7">
        <f>IF(AB7=0,0,SUMIFS(C_WGr,C_Course,A7,C_M,1))</f>
        <v/>
      </c>
      <c r="AJ7">
        <f>IF(AB7=0,0,SUMIFS(C_WCur,C_Course,A7,C_M,1))</f>
        <v/>
      </c>
      <c r="AK7">
        <f>IF(AB7=0,0,SUMIFS(C_WA,C_Course,A7,C_M,1))</f>
        <v/>
      </c>
      <c r="AL7">
        <f>IF(AB7=0,0,SUMIFS(C_WB,C_Course,A7,C_M,1))</f>
        <v/>
      </c>
      <c r="AM7">
        <f>IF(AD7="","",IF(RoundDec="",AD7,AD7-0.5*10^(-RoundDec)/100))</f>
        <v/>
      </c>
      <c r="AN7">
        <f>IF(ISNUMBER(F7),F7,IF(ISNUMBER(M7),M7,""))</f>
        <v/>
      </c>
      <c r="AO7">
        <f>IF(M7="","",IF(RoundDec="",ROUND(M7,10),ROUND(M7*100,RoundDec)/100))</f>
        <v/>
      </c>
      <c r="AP7">
        <f>IF(T7="","",IF(RoundDec="",ROUND(T7,10),ROUND(T7*100,RoundDec)/100))</f>
        <v/>
      </c>
      <c r="AQ7">
        <f>IF(ISNUMBER(W7),AC7,0)</f>
        <v/>
      </c>
      <c r="AR7">
        <f>IF(ISNUMBER(W7),AC7*W7,0)</f>
        <v/>
      </c>
      <c r="AS7">
        <f>IF(AND(I7&lt;&gt;"",I7&lt;&gt;"OK"),1,0)</f>
        <v/>
      </c>
    </row>
    <row r="8">
      <c r="A8" s="18" t="inlineStr">
        <is>
          <t>MATH 151 Calculus I</t>
        </is>
      </c>
      <c r="B8" s="19" t="n">
        <v>4</v>
      </c>
      <c r="C8" s="18" t="inlineStr">
        <is>
          <t>Weighted: each item counts equally</t>
        </is>
      </c>
      <c r="D8" s="18" t="inlineStr">
        <is>
          <t>A-</t>
        </is>
      </c>
      <c r="E8" s="20" t="n"/>
      <c r="F8" s="20" t="n">
        <v>0.9</v>
      </c>
      <c r="G8" s="18" t="n"/>
      <c r="H8" s="18" t="n"/>
      <c r="I8" s="12">
        <f>IF(COUNTA(A8:H8)=0,"",IF(A8="","Course name missing",IF(AB8=0,"Duplicate course",IF(AND(C8&lt;&gt;"",Y8=1,C8&lt;&gt;"Weighted: total points per category"),"Unknown grading method (using total points per category)",IF(AND(B8&lt;&gt;"",NOT(ISNUMBER(B8))),"Credits must be a number",IF(AND(D8&lt;&gt;"",NOT(ISNUMBER(MATCH(D8,ScaleLetV,0)))),"Target letter not on the scale",IF(AND(G8&lt;&gt;"",NOT(ISNUMBER(MATCH(G8,ScaleLetV,0)))),"Final letter not on the scale",IF(AND(Y8&lt;&gt;3,J8=0,G8=""),"Add categories with weights","OK"))))))))</f>
        <v/>
      </c>
      <c r="J8" s="9">
        <f>IF(AB8=0,"",IF(Y8=3,"",SUMIFS(C_WU,C_Course,A8,C_M,1)))</f>
        <v/>
      </c>
      <c r="K8" s="17">
        <f>IF(AB8=0,"",COUNTIFS(I_Course,A8,I_Grd,1))</f>
        <v/>
      </c>
      <c r="L8" s="17">
        <f>IF(AB8=0,"",COUNTIFS(I_Course,A8,I_Up,1))</f>
        <v/>
      </c>
      <c r="M8" s="14">
        <f>IF(AB8=0,"",IF(Y8=3,IF(AF8&gt;0,AE8/AF8,""),IF(AI8&gt;0,AJ8/AI8,"")))</f>
        <v/>
      </c>
      <c r="N8" s="15">
        <f>IF(AO8="","",IF(COUNTIF(ScaleMinV,"&lt;="&amp;AO8)=0,"Below scale",INDEX(ScaleLetV,MATCH(SMALL(ScaleMinV,COUNTIF(ScaleMinV,"&lt;="&amp;AO8)),ScaleMinV,0))))</f>
        <v/>
      </c>
      <c r="O8" s="16">
        <f>Z8</f>
        <v/>
      </c>
      <c r="P8" s="16">
        <f>IF(Z8="","",Z8+AA8)</f>
        <v/>
      </c>
      <c r="Q8" s="16">
        <f>AD8</f>
        <v/>
      </c>
      <c r="R8" s="14">
        <f>IF(OR(Z8="",AM8=""),"",IF(AA8&gt;0,(AM8-Z8)/AA8,""))</f>
        <v/>
      </c>
      <c r="S8" s="12">
        <f>IF(OR(Z8="",AM8=""),"",IF(AA8&gt;0,IF(R8&lt;=0,"Secured, even with 0% on the rest",IF(R8&lt;=1,"Reachable","Needs over 100% (extra credit)")),IF(Z8&gt;=AM8,"Secured (nothing left to grade)","Out of reach (nothing left to grade)")))</f>
        <v/>
      </c>
      <c r="T8" s="16">
        <f>IF(OR(Z8="",AN8=""),IF(AND(Z8&lt;&gt;"",AA8=0),Z8,""),Z8+AA8*AN8)</f>
        <v/>
      </c>
      <c r="U8" s="12">
        <f>IF(AP8="","",IF(COUNTIF(ScaleMinV,"&lt;="&amp;AP8)=0,"Below scale",INDEX(ScaleLetV,MATCH(SMALL(ScaleMinV,COUNTIF(ScaleMinV,"&lt;="&amp;AP8)),ScaleMinV,0))))</f>
        <v/>
      </c>
      <c r="V8" s="12">
        <f>IF(AB8=0,"",IF(G8&lt;&gt;"",IF(ISNUMBER(MATCH(G8,ScaleLetV,0)),INDEX(ScaleLetV,MATCH(G8,ScaleLetV,0)),""),IF(U8="Below scale","",U8)))</f>
        <v/>
      </c>
      <c r="W8" s="11">
        <f>IF(OR(V8="",H8="No"),"",IF(ISNUMBER(INDEX(ScalePts,MATCH(V8,ScaleLetV,0))),INDEX(ScalePts,MATCH(V8,ScaleLetV,0)),""))</f>
        <v/>
      </c>
      <c r="X8" s="17">
        <f>IF(AB8=0,"",COUNTIFS(I_Course,A8,I_Due,"&gt;="&amp;Today,I_Due,"&lt;="&amp;(Today+SoonDays)))</f>
        <v/>
      </c>
      <c r="Y8">
        <f>IF(C8="Total points (no weights)",3,IF(C8="Weighted: each item counts equally",2,1))</f>
        <v/>
      </c>
      <c r="Z8">
        <f>IF(AB8=0,"",IF(Y8=3,IF(AF8+AG8&gt;0,AE8/(AF8+AG8),""),IF(AH8&gt;0,AK8/AH8,"")))</f>
        <v/>
      </c>
      <c r="AA8">
        <f>IF(Z8="","",IF(Y8=3,AG8/(AF8+AG8),AL8/AH8))</f>
        <v/>
      </c>
      <c r="AB8">
        <f>IF(A8="",0,IF(COUNTIF($A$7:A8,A8)&gt;1,0,1))</f>
        <v/>
      </c>
      <c r="AC8">
        <f>IF(AND(AB8=1,ISNUMBER(B8)),B8,0)</f>
        <v/>
      </c>
      <c r="AD8">
        <f>IF(AB8=0,"",IF(ISNUMBER(E8),E8,IF(D8="","",IF(ISNUMBER(MATCH(D8,ScaleLetV,0)),INDEX(ScaleMinV,MATCH(D8,ScaleLetV,0)),""))))</f>
        <v/>
      </c>
      <c r="AE8">
        <f>IF(AB8=0,0,SUMIFS(I_Earn,I_Course,A8,I_Kept,1))</f>
        <v/>
      </c>
      <c r="AF8">
        <f>IF(AB8=0,0,SUMIFS(I_Poss,I_Course,A8,I_Kept,1))</f>
        <v/>
      </c>
      <c r="AG8">
        <f>IF(AB8=0,0,SUMIFS(I_Poss,I_Course,A8,I_Up,1))</f>
        <v/>
      </c>
      <c r="AH8">
        <f>IF(AB8=0,0,SUMIFS(C_WU,C_Course,A8,C_M,1))</f>
        <v/>
      </c>
      <c r="AI8">
        <f>IF(AB8=0,0,SUMIFS(C_WGr,C_Course,A8,C_M,1))</f>
        <v/>
      </c>
      <c r="AJ8">
        <f>IF(AB8=0,0,SUMIFS(C_WCur,C_Course,A8,C_M,1))</f>
        <v/>
      </c>
      <c r="AK8">
        <f>IF(AB8=0,0,SUMIFS(C_WA,C_Course,A8,C_M,1))</f>
        <v/>
      </c>
      <c r="AL8">
        <f>IF(AB8=0,0,SUMIFS(C_WB,C_Course,A8,C_M,1))</f>
        <v/>
      </c>
      <c r="AM8">
        <f>IF(AD8="","",IF(RoundDec="",AD8,AD8-0.5*10^(-RoundDec)/100))</f>
        <v/>
      </c>
      <c r="AN8">
        <f>IF(ISNUMBER(F8),F8,IF(ISNUMBER(M8),M8,""))</f>
        <v/>
      </c>
      <c r="AO8">
        <f>IF(M8="","",IF(RoundDec="",ROUND(M8,10),ROUND(M8*100,RoundDec)/100))</f>
        <v/>
      </c>
      <c r="AP8">
        <f>IF(T8="","",IF(RoundDec="",ROUND(T8,10),ROUND(T8*100,RoundDec)/100))</f>
        <v/>
      </c>
      <c r="AQ8">
        <f>IF(ISNUMBER(W8),AC8,0)</f>
        <v/>
      </c>
      <c r="AR8">
        <f>IF(ISNUMBER(W8),AC8*W8,0)</f>
        <v/>
      </c>
      <c r="AS8">
        <f>IF(AND(I8&lt;&gt;"",I8&lt;&gt;"OK"),1,0)</f>
        <v/>
      </c>
    </row>
    <row r="9">
      <c r="A9" s="18" t="inlineStr">
        <is>
          <t>ENGL 101 Composition</t>
        </is>
      </c>
      <c r="B9" s="19" t="n">
        <v>3</v>
      </c>
      <c r="C9" s="18" t="inlineStr">
        <is>
          <t>Total points (no weights)</t>
        </is>
      </c>
      <c r="D9" s="18" t="inlineStr">
        <is>
          <t>A</t>
        </is>
      </c>
      <c r="E9" s="20" t="n"/>
      <c r="F9" s="20" t="n"/>
      <c r="G9" s="18" t="n"/>
      <c r="H9" s="18" t="n"/>
      <c r="I9" s="12">
        <f>IF(COUNTA(A9:H9)=0,"",IF(A9="","Course name missing",IF(AB9=0,"Duplicate course",IF(AND(C9&lt;&gt;"",Y9=1,C9&lt;&gt;"Weighted: total points per category"),"Unknown grading method (using total points per category)",IF(AND(B9&lt;&gt;"",NOT(ISNUMBER(B9))),"Credits must be a number",IF(AND(D9&lt;&gt;"",NOT(ISNUMBER(MATCH(D9,ScaleLetV,0)))),"Target letter not on the scale",IF(AND(G9&lt;&gt;"",NOT(ISNUMBER(MATCH(G9,ScaleLetV,0)))),"Final letter not on the scale",IF(AND(Y9&lt;&gt;3,J9=0,G9=""),"Add categories with weights","OK"))))))))</f>
        <v/>
      </c>
      <c r="J9" s="9">
        <f>IF(AB9=0,"",IF(Y9=3,"",SUMIFS(C_WU,C_Course,A9,C_M,1)))</f>
        <v/>
      </c>
      <c r="K9" s="17">
        <f>IF(AB9=0,"",COUNTIFS(I_Course,A9,I_Grd,1))</f>
        <v/>
      </c>
      <c r="L9" s="17">
        <f>IF(AB9=0,"",COUNTIFS(I_Course,A9,I_Up,1))</f>
        <v/>
      </c>
      <c r="M9" s="14">
        <f>IF(AB9=0,"",IF(Y9=3,IF(AF9&gt;0,AE9/AF9,""),IF(AI9&gt;0,AJ9/AI9,"")))</f>
        <v/>
      </c>
      <c r="N9" s="15">
        <f>IF(AO9="","",IF(COUNTIF(ScaleMinV,"&lt;="&amp;AO9)=0,"Below scale",INDEX(ScaleLetV,MATCH(SMALL(ScaleMinV,COUNTIF(ScaleMinV,"&lt;="&amp;AO9)),ScaleMinV,0))))</f>
        <v/>
      </c>
      <c r="O9" s="16">
        <f>Z9</f>
        <v/>
      </c>
      <c r="P9" s="16">
        <f>IF(Z9="","",Z9+AA9)</f>
        <v/>
      </c>
      <c r="Q9" s="16">
        <f>AD9</f>
        <v/>
      </c>
      <c r="R9" s="14">
        <f>IF(OR(Z9="",AM9=""),"",IF(AA9&gt;0,(AM9-Z9)/AA9,""))</f>
        <v/>
      </c>
      <c r="S9" s="12">
        <f>IF(OR(Z9="",AM9=""),"",IF(AA9&gt;0,IF(R9&lt;=0,"Secured, even with 0% on the rest",IF(R9&lt;=1,"Reachable","Needs over 100% (extra credit)")),IF(Z9&gt;=AM9,"Secured (nothing left to grade)","Out of reach (nothing left to grade)")))</f>
        <v/>
      </c>
      <c r="T9" s="16">
        <f>IF(OR(Z9="",AN9=""),IF(AND(Z9&lt;&gt;"",AA9=0),Z9,""),Z9+AA9*AN9)</f>
        <v/>
      </c>
      <c r="U9" s="12">
        <f>IF(AP9="","",IF(COUNTIF(ScaleMinV,"&lt;="&amp;AP9)=0,"Below scale",INDEX(ScaleLetV,MATCH(SMALL(ScaleMinV,COUNTIF(ScaleMinV,"&lt;="&amp;AP9)),ScaleMinV,0))))</f>
        <v/>
      </c>
      <c r="V9" s="12">
        <f>IF(AB9=0,"",IF(G9&lt;&gt;"",IF(ISNUMBER(MATCH(G9,ScaleLetV,0)),INDEX(ScaleLetV,MATCH(G9,ScaleLetV,0)),""),IF(U9="Below scale","",U9)))</f>
        <v/>
      </c>
      <c r="W9" s="11">
        <f>IF(OR(V9="",H9="No"),"",IF(ISNUMBER(INDEX(ScalePts,MATCH(V9,ScaleLetV,0))),INDEX(ScalePts,MATCH(V9,ScaleLetV,0)),""))</f>
        <v/>
      </c>
      <c r="X9" s="17">
        <f>IF(AB9=0,"",COUNTIFS(I_Course,A9,I_Due,"&gt;="&amp;Today,I_Due,"&lt;="&amp;(Today+SoonDays)))</f>
        <v/>
      </c>
      <c r="Y9">
        <f>IF(C9="Total points (no weights)",3,IF(C9="Weighted: each item counts equally",2,1))</f>
        <v/>
      </c>
      <c r="Z9">
        <f>IF(AB9=0,"",IF(Y9=3,IF(AF9+AG9&gt;0,AE9/(AF9+AG9),""),IF(AH9&gt;0,AK9/AH9,"")))</f>
        <v/>
      </c>
      <c r="AA9">
        <f>IF(Z9="","",IF(Y9=3,AG9/(AF9+AG9),AL9/AH9))</f>
        <v/>
      </c>
      <c r="AB9">
        <f>IF(A9="",0,IF(COUNTIF($A$7:A9,A9)&gt;1,0,1))</f>
        <v/>
      </c>
      <c r="AC9">
        <f>IF(AND(AB9=1,ISNUMBER(B9)),B9,0)</f>
        <v/>
      </c>
      <c r="AD9">
        <f>IF(AB9=0,"",IF(ISNUMBER(E9),E9,IF(D9="","",IF(ISNUMBER(MATCH(D9,ScaleLetV,0)),INDEX(ScaleMinV,MATCH(D9,ScaleLetV,0)),""))))</f>
        <v/>
      </c>
      <c r="AE9">
        <f>IF(AB9=0,0,SUMIFS(I_Earn,I_Course,A9,I_Kept,1))</f>
        <v/>
      </c>
      <c r="AF9">
        <f>IF(AB9=0,0,SUMIFS(I_Poss,I_Course,A9,I_Kept,1))</f>
        <v/>
      </c>
      <c r="AG9">
        <f>IF(AB9=0,0,SUMIFS(I_Poss,I_Course,A9,I_Up,1))</f>
        <v/>
      </c>
      <c r="AH9">
        <f>IF(AB9=0,0,SUMIFS(C_WU,C_Course,A9,C_M,1))</f>
        <v/>
      </c>
      <c r="AI9">
        <f>IF(AB9=0,0,SUMIFS(C_WGr,C_Course,A9,C_M,1))</f>
        <v/>
      </c>
      <c r="AJ9">
        <f>IF(AB9=0,0,SUMIFS(C_WCur,C_Course,A9,C_M,1))</f>
        <v/>
      </c>
      <c r="AK9">
        <f>IF(AB9=0,0,SUMIFS(C_WA,C_Course,A9,C_M,1))</f>
        <v/>
      </c>
      <c r="AL9">
        <f>IF(AB9=0,0,SUMIFS(C_WB,C_Course,A9,C_M,1))</f>
        <v/>
      </c>
      <c r="AM9">
        <f>IF(AD9="","",IF(RoundDec="",AD9,AD9-0.5*10^(-RoundDec)/100))</f>
        <v/>
      </c>
      <c r="AN9">
        <f>IF(ISNUMBER(F9),F9,IF(ISNUMBER(M9),M9,""))</f>
        <v/>
      </c>
      <c r="AO9">
        <f>IF(M9="","",IF(RoundDec="",ROUND(M9,10),ROUND(M9*100,RoundDec)/100))</f>
        <v/>
      </c>
      <c r="AP9">
        <f>IF(T9="","",IF(RoundDec="",ROUND(T9,10),ROUND(T9*100,RoundDec)/100))</f>
        <v/>
      </c>
      <c r="AQ9">
        <f>IF(ISNUMBER(W9),AC9,0)</f>
        <v/>
      </c>
      <c r="AR9">
        <f>IF(ISNUMBER(W9),AC9*W9,0)</f>
        <v/>
      </c>
      <c r="AS9">
        <f>IF(AND(I9&lt;&gt;"",I9&lt;&gt;"OK"),1,0)</f>
        <v/>
      </c>
    </row>
    <row r="10">
      <c r="A10" s="18" t="inlineStr">
        <is>
          <t>PSY 100 Intro to Psychology</t>
        </is>
      </c>
      <c r="B10" s="19" t="n">
        <v>3</v>
      </c>
      <c r="C10" s="18" t="inlineStr">
        <is>
          <t>Weighted: total points per category</t>
        </is>
      </c>
      <c r="D10" s="18" t="inlineStr">
        <is>
          <t>B</t>
        </is>
      </c>
      <c r="E10" s="20" t="n"/>
      <c r="F10" s="20" t="n"/>
      <c r="G10" s="18" t="n"/>
      <c r="H10" s="18" t="n"/>
      <c r="I10" s="12">
        <f>IF(COUNTA(A10:H10)=0,"",IF(A10="","Course name missing",IF(AB10=0,"Duplicate course",IF(AND(C10&lt;&gt;"",Y10=1,C10&lt;&gt;"Weighted: total points per category"),"Unknown grading method (using total points per category)",IF(AND(B10&lt;&gt;"",NOT(ISNUMBER(B10))),"Credits must be a number",IF(AND(D10&lt;&gt;"",NOT(ISNUMBER(MATCH(D10,ScaleLetV,0)))),"Target letter not on the scale",IF(AND(G10&lt;&gt;"",NOT(ISNUMBER(MATCH(G10,ScaleLetV,0)))),"Final letter not on the scale",IF(AND(Y10&lt;&gt;3,J10=0,G10=""),"Add categories with weights","OK"))))))))</f>
        <v/>
      </c>
      <c r="J10" s="9">
        <f>IF(AB10=0,"",IF(Y10=3,"",SUMIFS(C_WU,C_Course,A10,C_M,1)))</f>
        <v/>
      </c>
      <c r="K10" s="17">
        <f>IF(AB10=0,"",COUNTIFS(I_Course,A10,I_Grd,1))</f>
        <v/>
      </c>
      <c r="L10" s="17">
        <f>IF(AB10=0,"",COUNTIFS(I_Course,A10,I_Up,1))</f>
        <v/>
      </c>
      <c r="M10" s="14">
        <f>IF(AB10=0,"",IF(Y10=3,IF(AF10&gt;0,AE10/AF10,""),IF(AI10&gt;0,AJ10/AI10,"")))</f>
        <v/>
      </c>
      <c r="N10" s="15">
        <f>IF(AO10="","",IF(COUNTIF(ScaleMinV,"&lt;="&amp;AO10)=0,"Below scale",INDEX(ScaleLetV,MATCH(SMALL(ScaleMinV,COUNTIF(ScaleMinV,"&lt;="&amp;AO10)),ScaleMinV,0))))</f>
        <v/>
      </c>
      <c r="O10" s="16">
        <f>Z10</f>
        <v/>
      </c>
      <c r="P10" s="16">
        <f>IF(Z10="","",Z10+AA10)</f>
        <v/>
      </c>
      <c r="Q10" s="16">
        <f>AD10</f>
        <v/>
      </c>
      <c r="R10" s="14">
        <f>IF(OR(Z10="",AM10=""),"",IF(AA10&gt;0,(AM10-Z10)/AA10,""))</f>
        <v/>
      </c>
      <c r="S10" s="12">
        <f>IF(OR(Z10="",AM10=""),"",IF(AA10&gt;0,IF(R10&lt;=0,"Secured, even with 0% on the rest",IF(R10&lt;=1,"Reachable","Needs over 100% (extra credit)")),IF(Z10&gt;=AM10,"Secured (nothing left to grade)","Out of reach (nothing left to grade)")))</f>
        <v/>
      </c>
      <c r="T10" s="16">
        <f>IF(OR(Z10="",AN10=""),IF(AND(Z10&lt;&gt;"",AA10=0),Z10,""),Z10+AA10*AN10)</f>
        <v/>
      </c>
      <c r="U10" s="12">
        <f>IF(AP10="","",IF(COUNTIF(ScaleMinV,"&lt;="&amp;AP10)=0,"Below scale",INDEX(ScaleLetV,MATCH(SMALL(ScaleMinV,COUNTIF(ScaleMinV,"&lt;="&amp;AP10)),ScaleMinV,0))))</f>
        <v/>
      </c>
      <c r="V10" s="12">
        <f>IF(AB10=0,"",IF(G10&lt;&gt;"",IF(ISNUMBER(MATCH(G10,ScaleLetV,0)),INDEX(ScaleLetV,MATCH(G10,ScaleLetV,0)),""),IF(U10="Below scale","",U10)))</f>
        <v/>
      </c>
      <c r="W10" s="11">
        <f>IF(OR(V10="",H10="No"),"",IF(ISNUMBER(INDEX(ScalePts,MATCH(V10,ScaleLetV,0))),INDEX(ScalePts,MATCH(V10,ScaleLetV,0)),""))</f>
        <v/>
      </c>
      <c r="X10" s="17">
        <f>IF(AB10=0,"",COUNTIFS(I_Course,A10,I_Due,"&gt;="&amp;Today,I_Due,"&lt;="&amp;(Today+SoonDays)))</f>
        <v/>
      </c>
      <c r="Y10">
        <f>IF(C10="Total points (no weights)",3,IF(C10="Weighted: each item counts equally",2,1))</f>
        <v/>
      </c>
      <c r="Z10">
        <f>IF(AB10=0,"",IF(Y10=3,IF(AF10+AG10&gt;0,AE10/(AF10+AG10),""),IF(AH10&gt;0,AK10/AH10,"")))</f>
        <v/>
      </c>
      <c r="AA10">
        <f>IF(Z10="","",IF(Y10=3,AG10/(AF10+AG10),AL10/AH10))</f>
        <v/>
      </c>
      <c r="AB10">
        <f>IF(A10="",0,IF(COUNTIF($A$7:A10,A10)&gt;1,0,1))</f>
        <v/>
      </c>
      <c r="AC10">
        <f>IF(AND(AB10=1,ISNUMBER(B10)),B10,0)</f>
        <v/>
      </c>
      <c r="AD10">
        <f>IF(AB10=0,"",IF(ISNUMBER(E10),E10,IF(D10="","",IF(ISNUMBER(MATCH(D10,ScaleLetV,0)),INDEX(ScaleMinV,MATCH(D10,ScaleLetV,0)),""))))</f>
        <v/>
      </c>
      <c r="AE10">
        <f>IF(AB10=0,0,SUMIFS(I_Earn,I_Course,A10,I_Kept,1))</f>
        <v/>
      </c>
      <c r="AF10">
        <f>IF(AB10=0,0,SUMIFS(I_Poss,I_Course,A10,I_Kept,1))</f>
        <v/>
      </c>
      <c r="AG10">
        <f>IF(AB10=0,0,SUMIFS(I_Poss,I_Course,A10,I_Up,1))</f>
        <v/>
      </c>
      <c r="AH10">
        <f>IF(AB10=0,0,SUMIFS(C_WU,C_Course,A10,C_M,1))</f>
        <v/>
      </c>
      <c r="AI10">
        <f>IF(AB10=0,0,SUMIFS(C_WGr,C_Course,A10,C_M,1))</f>
        <v/>
      </c>
      <c r="AJ10">
        <f>IF(AB10=0,0,SUMIFS(C_WCur,C_Course,A10,C_M,1))</f>
        <v/>
      </c>
      <c r="AK10">
        <f>IF(AB10=0,0,SUMIFS(C_WA,C_Course,A10,C_M,1))</f>
        <v/>
      </c>
      <c r="AL10">
        <f>IF(AB10=0,0,SUMIFS(C_WB,C_Course,A10,C_M,1))</f>
        <v/>
      </c>
      <c r="AM10">
        <f>IF(AD10="","",IF(RoundDec="",AD10,AD10-0.5*10^(-RoundDec)/100))</f>
        <v/>
      </c>
      <c r="AN10">
        <f>IF(ISNUMBER(F10),F10,IF(ISNUMBER(M10),M10,""))</f>
        <v/>
      </c>
      <c r="AO10">
        <f>IF(M10="","",IF(RoundDec="",ROUND(M10,10),ROUND(M10*100,RoundDec)/100))</f>
        <v/>
      </c>
      <c r="AP10">
        <f>IF(T10="","",IF(RoundDec="",ROUND(T10,10),ROUND(T10*100,RoundDec)/100))</f>
        <v/>
      </c>
      <c r="AQ10">
        <f>IF(ISNUMBER(W10),AC10,0)</f>
        <v/>
      </c>
      <c r="AR10">
        <f>IF(ISNUMBER(W10),AC10*W10,0)</f>
        <v/>
      </c>
      <c r="AS10">
        <f>IF(AND(I10&lt;&gt;"",I10&lt;&gt;"OK"),1,0)</f>
        <v/>
      </c>
    </row>
    <row r="11">
      <c r="A11" s="18" t="inlineStr">
        <is>
          <t>ART 120 Drawing (half-term)</t>
        </is>
      </c>
      <c r="B11" s="19" t="n">
        <v>2</v>
      </c>
      <c r="C11" s="18" t="inlineStr">
        <is>
          <t>Weighted: total points per category</t>
        </is>
      </c>
      <c r="D11" s="18" t="inlineStr">
        <is>
          <t>A</t>
        </is>
      </c>
      <c r="E11" s="20" t="n"/>
      <c r="F11" s="20" t="n"/>
      <c r="G11" s="18" t="inlineStr">
        <is>
          <t>A</t>
        </is>
      </c>
      <c r="H11" s="18" t="n"/>
      <c r="I11" s="12">
        <f>IF(COUNTA(A11:H11)=0,"",IF(A11="","Course name missing",IF(AB11=0,"Duplicate course",IF(AND(C11&lt;&gt;"",Y11=1,C11&lt;&gt;"Weighted: total points per category"),"Unknown grading method (using total points per category)",IF(AND(B11&lt;&gt;"",NOT(ISNUMBER(B11))),"Credits must be a number",IF(AND(D11&lt;&gt;"",NOT(ISNUMBER(MATCH(D11,ScaleLetV,0)))),"Target letter not on the scale",IF(AND(G11&lt;&gt;"",NOT(ISNUMBER(MATCH(G11,ScaleLetV,0)))),"Final letter not on the scale",IF(AND(Y11&lt;&gt;3,J11=0,G11=""),"Add categories with weights","OK"))))))))</f>
        <v/>
      </c>
      <c r="J11" s="9">
        <f>IF(AB11=0,"",IF(Y11=3,"",SUMIFS(C_WU,C_Course,A11,C_M,1)))</f>
        <v/>
      </c>
      <c r="K11" s="17">
        <f>IF(AB11=0,"",COUNTIFS(I_Course,A11,I_Grd,1))</f>
        <v/>
      </c>
      <c r="L11" s="17">
        <f>IF(AB11=0,"",COUNTIFS(I_Course,A11,I_Up,1))</f>
        <v/>
      </c>
      <c r="M11" s="14">
        <f>IF(AB11=0,"",IF(Y11=3,IF(AF11&gt;0,AE11/AF11,""),IF(AI11&gt;0,AJ11/AI11,"")))</f>
        <v/>
      </c>
      <c r="N11" s="15">
        <f>IF(AO11="","",IF(COUNTIF(ScaleMinV,"&lt;="&amp;AO11)=0,"Below scale",INDEX(ScaleLetV,MATCH(SMALL(ScaleMinV,COUNTIF(ScaleMinV,"&lt;="&amp;AO11)),ScaleMinV,0))))</f>
        <v/>
      </c>
      <c r="O11" s="16">
        <f>Z11</f>
        <v/>
      </c>
      <c r="P11" s="16">
        <f>IF(Z11="","",Z11+AA11)</f>
        <v/>
      </c>
      <c r="Q11" s="16">
        <f>AD11</f>
        <v/>
      </c>
      <c r="R11" s="14">
        <f>IF(OR(Z11="",AM11=""),"",IF(AA11&gt;0,(AM11-Z11)/AA11,""))</f>
        <v/>
      </c>
      <c r="S11" s="12">
        <f>IF(OR(Z11="",AM11=""),"",IF(AA11&gt;0,IF(R11&lt;=0,"Secured, even with 0% on the rest",IF(R11&lt;=1,"Reachable","Needs over 100% (extra credit)")),IF(Z11&gt;=AM11,"Secured (nothing left to grade)","Out of reach (nothing left to grade)")))</f>
        <v/>
      </c>
      <c r="T11" s="16">
        <f>IF(OR(Z11="",AN11=""),IF(AND(Z11&lt;&gt;"",AA11=0),Z11,""),Z11+AA11*AN11)</f>
        <v/>
      </c>
      <c r="U11" s="12">
        <f>IF(AP11="","",IF(COUNTIF(ScaleMinV,"&lt;="&amp;AP11)=0,"Below scale",INDEX(ScaleLetV,MATCH(SMALL(ScaleMinV,COUNTIF(ScaleMinV,"&lt;="&amp;AP11)),ScaleMinV,0))))</f>
        <v/>
      </c>
      <c r="V11" s="12">
        <f>IF(AB11=0,"",IF(G11&lt;&gt;"",IF(ISNUMBER(MATCH(G11,ScaleLetV,0)),INDEX(ScaleLetV,MATCH(G11,ScaleLetV,0)),""),IF(U11="Below scale","",U11)))</f>
        <v/>
      </c>
      <c r="W11" s="11">
        <f>IF(OR(V11="",H11="No"),"",IF(ISNUMBER(INDEX(ScalePts,MATCH(V11,ScaleLetV,0))),INDEX(ScalePts,MATCH(V11,ScaleLetV,0)),""))</f>
        <v/>
      </c>
      <c r="X11" s="17">
        <f>IF(AB11=0,"",COUNTIFS(I_Course,A11,I_Due,"&gt;="&amp;Today,I_Due,"&lt;="&amp;(Today+SoonDays)))</f>
        <v/>
      </c>
      <c r="Y11">
        <f>IF(C11="Total points (no weights)",3,IF(C11="Weighted: each item counts equally",2,1))</f>
        <v/>
      </c>
      <c r="Z11">
        <f>IF(AB11=0,"",IF(Y11=3,IF(AF11+AG11&gt;0,AE11/(AF11+AG11),""),IF(AH11&gt;0,AK11/AH11,"")))</f>
        <v/>
      </c>
      <c r="AA11">
        <f>IF(Z11="","",IF(Y11=3,AG11/(AF11+AG11),AL11/AH11))</f>
        <v/>
      </c>
      <c r="AB11">
        <f>IF(A11="",0,IF(COUNTIF($A$7:A11,A11)&gt;1,0,1))</f>
        <v/>
      </c>
      <c r="AC11">
        <f>IF(AND(AB11=1,ISNUMBER(B11)),B11,0)</f>
        <v/>
      </c>
      <c r="AD11">
        <f>IF(AB11=0,"",IF(ISNUMBER(E11),E11,IF(D11="","",IF(ISNUMBER(MATCH(D11,ScaleLetV,0)),INDEX(ScaleMinV,MATCH(D11,ScaleLetV,0)),""))))</f>
        <v/>
      </c>
      <c r="AE11">
        <f>IF(AB11=0,0,SUMIFS(I_Earn,I_Course,A11,I_Kept,1))</f>
        <v/>
      </c>
      <c r="AF11">
        <f>IF(AB11=0,0,SUMIFS(I_Poss,I_Course,A11,I_Kept,1))</f>
        <v/>
      </c>
      <c r="AG11">
        <f>IF(AB11=0,0,SUMIFS(I_Poss,I_Course,A11,I_Up,1))</f>
        <v/>
      </c>
      <c r="AH11">
        <f>IF(AB11=0,0,SUMIFS(C_WU,C_Course,A11,C_M,1))</f>
        <v/>
      </c>
      <c r="AI11">
        <f>IF(AB11=0,0,SUMIFS(C_WGr,C_Course,A11,C_M,1))</f>
        <v/>
      </c>
      <c r="AJ11">
        <f>IF(AB11=0,0,SUMIFS(C_WCur,C_Course,A11,C_M,1))</f>
        <v/>
      </c>
      <c r="AK11">
        <f>IF(AB11=0,0,SUMIFS(C_WA,C_Course,A11,C_M,1))</f>
        <v/>
      </c>
      <c r="AL11">
        <f>IF(AB11=0,0,SUMIFS(C_WB,C_Course,A11,C_M,1))</f>
        <v/>
      </c>
      <c r="AM11">
        <f>IF(AD11="","",IF(RoundDec="",AD11,AD11-0.5*10^(-RoundDec)/100))</f>
        <v/>
      </c>
      <c r="AN11">
        <f>IF(ISNUMBER(F11),F11,IF(ISNUMBER(M11),M11,""))</f>
        <v/>
      </c>
      <c r="AO11">
        <f>IF(M11="","",IF(RoundDec="",ROUND(M11,10),ROUND(M11*100,RoundDec)/100))</f>
        <v/>
      </c>
      <c r="AP11">
        <f>IF(T11="","",IF(RoundDec="",ROUND(T11,10),ROUND(T11*100,RoundDec)/100))</f>
        <v/>
      </c>
      <c r="AQ11">
        <f>IF(ISNUMBER(W11),AC11,0)</f>
        <v/>
      </c>
      <c r="AR11">
        <f>IF(ISNUMBER(W11),AC11*W11,0)</f>
        <v/>
      </c>
      <c r="AS11">
        <f>IF(AND(I11&lt;&gt;"",I11&lt;&gt;"OK"),1,0)</f>
        <v/>
      </c>
    </row>
    <row r="12">
      <c r="A12" s="18" t="inlineStr">
        <is>
          <t>FYS 101 First-Year Seminar</t>
        </is>
      </c>
      <c r="B12" s="19" t="n">
        <v>1</v>
      </c>
      <c r="C12" s="18" t="inlineStr">
        <is>
          <t>Total points (no weights)</t>
        </is>
      </c>
      <c r="D12" s="18" t="n"/>
      <c r="E12" s="20" t="n">
        <v>0.7</v>
      </c>
      <c r="F12" s="20" t="n"/>
      <c r="G12" s="18" t="n"/>
      <c r="H12" s="18" t="inlineStr">
        <is>
          <t>No</t>
        </is>
      </c>
      <c r="I12" s="12">
        <f>IF(COUNTA(A12:H12)=0,"",IF(A12="","Course name missing",IF(AB12=0,"Duplicate course",IF(AND(C12&lt;&gt;"",Y12=1,C12&lt;&gt;"Weighted: total points per category"),"Unknown grading method (using total points per category)",IF(AND(B12&lt;&gt;"",NOT(ISNUMBER(B12))),"Credits must be a number",IF(AND(D12&lt;&gt;"",NOT(ISNUMBER(MATCH(D12,ScaleLetV,0)))),"Target letter not on the scale",IF(AND(G12&lt;&gt;"",NOT(ISNUMBER(MATCH(G12,ScaleLetV,0)))),"Final letter not on the scale",IF(AND(Y12&lt;&gt;3,J12=0,G12=""),"Add categories with weights","OK"))))))))</f>
        <v/>
      </c>
      <c r="J12" s="9">
        <f>IF(AB12=0,"",IF(Y12=3,"",SUMIFS(C_WU,C_Course,A12,C_M,1)))</f>
        <v/>
      </c>
      <c r="K12" s="17">
        <f>IF(AB12=0,"",COUNTIFS(I_Course,A12,I_Grd,1))</f>
        <v/>
      </c>
      <c r="L12" s="17">
        <f>IF(AB12=0,"",COUNTIFS(I_Course,A12,I_Up,1))</f>
        <v/>
      </c>
      <c r="M12" s="14">
        <f>IF(AB12=0,"",IF(Y12=3,IF(AF12&gt;0,AE12/AF12,""),IF(AI12&gt;0,AJ12/AI12,"")))</f>
        <v/>
      </c>
      <c r="N12" s="15">
        <f>IF(AO12="","",IF(COUNTIF(ScaleMinV,"&lt;="&amp;AO12)=0,"Below scale",INDEX(ScaleLetV,MATCH(SMALL(ScaleMinV,COUNTIF(ScaleMinV,"&lt;="&amp;AO12)),ScaleMinV,0))))</f>
        <v/>
      </c>
      <c r="O12" s="16">
        <f>Z12</f>
        <v/>
      </c>
      <c r="P12" s="16">
        <f>IF(Z12="","",Z12+AA12)</f>
        <v/>
      </c>
      <c r="Q12" s="16">
        <f>AD12</f>
        <v/>
      </c>
      <c r="R12" s="14">
        <f>IF(OR(Z12="",AM12=""),"",IF(AA12&gt;0,(AM12-Z12)/AA12,""))</f>
        <v/>
      </c>
      <c r="S12" s="12">
        <f>IF(OR(Z12="",AM12=""),"",IF(AA12&gt;0,IF(R12&lt;=0,"Secured, even with 0% on the rest",IF(R12&lt;=1,"Reachable","Needs over 100% (extra credit)")),IF(Z12&gt;=AM12,"Secured (nothing left to grade)","Out of reach (nothing left to grade)")))</f>
        <v/>
      </c>
      <c r="T12" s="16">
        <f>IF(OR(Z12="",AN12=""),IF(AND(Z12&lt;&gt;"",AA12=0),Z12,""),Z12+AA12*AN12)</f>
        <v/>
      </c>
      <c r="U12" s="12">
        <f>IF(AP12="","",IF(COUNTIF(ScaleMinV,"&lt;="&amp;AP12)=0,"Below scale",INDEX(ScaleLetV,MATCH(SMALL(ScaleMinV,COUNTIF(ScaleMinV,"&lt;="&amp;AP12)),ScaleMinV,0))))</f>
        <v/>
      </c>
      <c r="V12" s="12">
        <f>IF(AB12=0,"",IF(G12&lt;&gt;"",IF(ISNUMBER(MATCH(G12,ScaleLetV,0)),INDEX(ScaleLetV,MATCH(G12,ScaleLetV,0)),""),IF(U12="Below scale","",U12)))</f>
        <v/>
      </c>
      <c r="W12" s="11">
        <f>IF(OR(V12="",H12="No"),"",IF(ISNUMBER(INDEX(ScalePts,MATCH(V12,ScaleLetV,0))),INDEX(ScalePts,MATCH(V12,ScaleLetV,0)),""))</f>
        <v/>
      </c>
      <c r="X12" s="17">
        <f>IF(AB12=0,"",COUNTIFS(I_Course,A12,I_Due,"&gt;="&amp;Today,I_Due,"&lt;="&amp;(Today+SoonDays)))</f>
        <v/>
      </c>
      <c r="Y12">
        <f>IF(C12="Total points (no weights)",3,IF(C12="Weighted: each item counts equally",2,1))</f>
        <v/>
      </c>
      <c r="Z12">
        <f>IF(AB12=0,"",IF(Y12=3,IF(AF12+AG12&gt;0,AE12/(AF12+AG12),""),IF(AH12&gt;0,AK12/AH12,"")))</f>
        <v/>
      </c>
      <c r="AA12">
        <f>IF(Z12="","",IF(Y12=3,AG12/(AF12+AG12),AL12/AH12))</f>
        <v/>
      </c>
      <c r="AB12">
        <f>IF(A12="",0,IF(COUNTIF($A$7:A12,A12)&gt;1,0,1))</f>
        <v/>
      </c>
      <c r="AC12">
        <f>IF(AND(AB12=1,ISNUMBER(B12)),B12,0)</f>
        <v/>
      </c>
      <c r="AD12">
        <f>IF(AB12=0,"",IF(ISNUMBER(E12),E12,IF(D12="","",IF(ISNUMBER(MATCH(D12,ScaleLetV,0)),INDEX(ScaleMinV,MATCH(D12,ScaleLetV,0)),""))))</f>
        <v/>
      </c>
      <c r="AE12">
        <f>IF(AB12=0,0,SUMIFS(I_Earn,I_Course,A12,I_Kept,1))</f>
        <v/>
      </c>
      <c r="AF12">
        <f>IF(AB12=0,0,SUMIFS(I_Poss,I_Course,A12,I_Kept,1))</f>
        <v/>
      </c>
      <c r="AG12">
        <f>IF(AB12=0,0,SUMIFS(I_Poss,I_Course,A12,I_Up,1))</f>
        <v/>
      </c>
      <c r="AH12">
        <f>IF(AB12=0,0,SUMIFS(C_WU,C_Course,A12,C_M,1))</f>
        <v/>
      </c>
      <c r="AI12">
        <f>IF(AB12=0,0,SUMIFS(C_WGr,C_Course,A12,C_M,1))</f>
        <v/>
      </c>
      <c r="AJ12">
        <f>IF(AB12=0,0,SUMIFS(C_WCur,C_Course,A12,C_M,1))</f>
        <v/>
      </c>
      <c r="AK12">
        <f>IF(AB12=0,0,SUMIFS(C_WA,C_Course,A12,C_M,1))</f>
        <v/>
      </c>
      <c r="AL12">
        <f>IF(AB12=0,0,SUMIFS(C_WB,C_Course,A12,C_M,1))</f>
        <v/>
      </c>
      <c r="AM12">
        <f>IF(AD12="","",IF(RoundDec="",AD12,AD12-0.5*10^(-RoundDec)/100))</f>
        <v/>
      </c>
      <c r="AN12">
        <f>IF(ISNUMBER(F12),F12,IF(ISNUMBER(M12),M12,""))</f>
        <v/>
      </c>
      <c r="AO12">
        <f>IF(M12="","",IF(RoundDec="",ROUND(M12,10),ROUND(M12*100,RoundDec)/100))</f>
        <v/>
      </c>
      <c r="AP12">
        <f>IF(T12="","",IF(RoundDec="",ROUND(T12,10),ROUND(T12*100,RoundDec)/100))</f>
        <v/>
      </c>
      <c r="AQ12">
        <f>IF(ISNUMBER(W12),AC12,0)</f>
        <v/>
      </c>
      <c r="AR12">
        <f>IF(ISNUMBER(W12),AC12*W12,0)</f>
        <v/>
      </c>
      <c r="AS12">
        <f>IF(AND(I12&lt;&gt;"",I12&lt;&gt;"OK"),1,0)</f>
        <v/>
      </c>
    </row>
    <row r="13">
      <c r="A13" s="18" t="n"/>
      <c r="B13" s="19" t="n"/>
      <c r="C13" s="18" t="n"/>
      <c r="D13" s="18" t="n"/>
      <c r="E13" s="20" t="n"/>
      <c r="F13" s="20" t="n"/>
      <c r="G13" s="18" t="n"/>
      <c r="H13" s="18" t="n"/>
      <c r="I13" s="12">
        <f>IF(COUNTA(A13:H13)=0,"",IF(A13="","Course name missing",IF(AB13=0,"Duplicate course",IF(AND(C13&lt;&gt;"",Y13=1,C13&lt;&gt;"Weighted: total points per category"),"Unknown grading method (using total points per category)",IF(AND(B13&lt;&gt;"",NOT(ISNUMBER(B13))),"Credits must be a number",IF(AND(D13&lt;&gt;"",NOT(ISNUMBER(MATCH(D13,ScaleLetV,0)))),"Target letter not on the scale",IF(AND(G13&lt;&gt;"",NOT(ISNUMBER(MATCH(G13,ScaleLetV,0)))),"Final letter not on the scale",IF(AND(Y13&lt;&gt;3,J13=0,G13=""),"Add categories with weights","OK"))))))))</f>
        <v/>
      </c>
      <c r="J13" s="9">
        <f>IF(AB13=0,"",IF(Y13=3,"",SUMIFS(C_WU,C_Course,A13,C_M,1)))</f>
        <v/>
      </c>
      <c r="K13" s="17">
        <f>IF(AB13=0,"",COUNTIFS(I_Course,A13,I_Grd,1))</f>
        <v/>
      </c>
      <c r="L13" s="17">
        <f>IF(AB13=0,"",COUNTIFS(I_Course,A13,I_Up,1))</f>
        <v/>
      </c>
      <c r="M13" s="14">
        <f>IF(AB13=0,"",IF(Y13=3,IF(AF13&gt;0,AE13/AF13,""),IF(AI13&gt;0,AJ13/AI13,"")))</f>
        <v/>
      </c>
      <c r="N13" s="15">
        <f>IF(AO13="","",IF(COUNTIF(ScaleMinV,"&lt;="&amp;AO13)=0,"Below scale",INDEX(ScaleLetV,MATCH(SMALL(ScaleMinV,COUNTIF(ScaleMinV,"&lt;="&amp;AO13)),ScaleMinV,0))))</f>
        <v/>
      </c>
      <c r="O13" s="16">
        <f>Z13</f>
        <v/>
      </c>
      <c r="P13" s="16">
        <f>IF(Z13="","",Z13+AA13)</f>
        <v/>
      </c>
      <c r="Q13" s="16">
        <f>AD13</f>
        <v/>
      </c>
      <c r="R13" s="14">
        <f>IF(OR(Z13="",AM13=""),"",IF(AA13&gt;0,(AM13-Z13)/AA13,""))</f>
        <v/>
      </c>
      <c r="S13" s="12">
        <f>IF(OR(Z13="",AM13=""),"",IF(AA13&gt;0,IF(R13&lt;=0,"Secured, even with 0% on the rest",IF(R13&lt;=1,"Reachable","Needs over 100% (extra credit)")),IF(Z13&gt;=AM13,"Secured (nothing left to grade)","Out of reach (nothing left to grade)")))</f>
        <v/>
      </c>
      <c r="T13" s="16">
        <f>IF(OR(Z13="",AN13=""),IF(AND(Z13&lt;&gt;"",AA13=0),Z13,""),Z13+AA13*AN13)</f>
        <v/>
      </c>
      <c r="U13" s="12">
        <f>IF(AP13="","",IF(COUNTIF(ScaleMinV,"&lt;="&amp;AP13)=0,"Below scale",INDEX(ScaleLetV,MATCH(SMALL(ScaleMinV,COUNTIF(ScaleMinV,"&lt;="&amp;AP13)),ScaleMinV,0))))</f>
        <v/>
      </c>
      <c r="V13" s="12">
        <f>IF(AB13=0,"",IF(G13&lt;&gt;"",IF(ISNUMBER(MATCH(G13,ScaleLetV,0)),INDEX(ScaleLetV,MATCH(G13,ScaleLetV,0)),""),IF(U13="Below scale","",U13)))</f>
        <v/>
      </c>
      <c r="W13" s="11">
        <f>IF(OR(V13="",H13="No"),"",IF(ISNUMBER(INDEX(ScalePts,MATCH(V13,ScaleLetV,0))),INDEX(ScalePts,MATCH(V13,ScaleLetV,0)),""))</f>
        <v/>
      </c>
      <c r="X13" s="17">
        <f>IF(AB13=0,"",COUNTIFS(I_Course,A13,I_Due,"&gt;="&amp;Today,I_Due,"&lt;="&amp;(Today+SoonDays)))</f>
        <v/>
      </c>
      <c r="Y13">
        <f>IF(C13="Total points (no weights)",3,IF(C13="Weighted: each item counts equally",2,1))</f>
        <v/>
      </c>
      <c r="Z13">
        <f>IF(AB13=0,"",IF(Y13=3,IF(AF13+AG13&gt;0,AE13/(AF13+AG13),""),IF(AH13&gt;0,AK13/AH13,"")))</f>
        <v/>
      </c>
      <c r="AA13">
        <f>IF(Z13="","",IF(Y13=3,AG13/(AF13+AG13),AL13/AH13))</f>
        <v/>
      </c>
      <c r="AB13">
        <f>IF(A13="",0,IF(COUNTIF($A$7:A13,A13)&gt;1,0,1))</f>
        <v/>
      </c>
      <c r="AC13">
        <f>IF(AND(AB13=1,ISNUMBER(B13)),B13,0)</f>
        <v/>
      </c>
      <c r="AD13">
        <f>IF(AB13=0,"",IF(ISNUMBER(E13),E13,IF(D13="","",IF(ISNUMBER(MATCH(D13,ScaleLetV,0)),INDEX(ScaleMinV,MATCH(D13,ScaleLetV,0)),""))))</f>
        <v/>
      </c>
      <c r="AE13">
        <f>IF(AB13=0,0,SUMIFS(I_Earn,I_Course,A13,I_Kept,1))</f>
        <v/>
      </c>
      <c r="AF13">
        <f>IF(AB13=0,0,SUMIFS(I_Poss,I_Course,A13,I_Kept,1))</f>
        <v/>
      </c>
      <c r="AG13">
        <f>IF(AB13=0,0,SUMIFS(I_Poss,I_Course,A13,I_Up,1))</f>
        <v/>
      </c>
      <c r="AH13">
        <f>IF(AB13=0,0,SUMIFS(C_WU,C_Course,A13,C_M,1))</f>
        <v/>
      </c>
      <c r="AI13">
        <f>IF(AB13=0,0,SUMIFS(C_WGr,C_Course,A13,C_M,1))</f>
        <v/>
      </c>
      <c r="AJ13">
        <f>IF(AB13=0,0,SUMIFS(C_WCur,C_Course,A13,C_M,1))</f>
        <v/>
      </c>
      <c r="AK13">
        <f>IF(AB13=0,0,SUMIFS(C_WA,C_Course,A13,C_M,1))</f>
        <v/>
      </c>
      <c r="AL13">
        <f>IF(AB13=0,0,SUMIFS(C_WB,C_Course,A13,C_M,1))</f>
        <v/>
      </c>
      <c r="AM13">
        <f>IF(AD13="","",IF(RoundDec="",AD13,AD13-0.5*10^(-RoundDec)/100))</f>
        <v/>
      </c>
      <c r="AN13">
        <f>IF(ISNUMBER(F13),F13,IF(ISNUMBER(M13),M13,""))</f>
        <v/>
      </c>
      <c r="AO13">
        <f>IF(M13="","",IF(RoundDec="",ROUND(M13,10),ROUND(M13*100,RoundDec)/100))</f>
        <v/>
      </c>
      <c r="AP13">
        <f>IF(T13="","",IF(RoundDec="",ROUND(T13,10),ROUND(T13*100,RoundDec)/100))</f>
        <v/>
      </c>
      <c r="AQ13">
        <f>IF(ISNUMBER(W13),AC13,0)</f>
        <v/>
      </c>
      <c r="AR13">
        <f>IF(ISNUMBER(W13),AC13*W13,0)</f>
        <v/>
      </c>
      <c r="AS13">
        <f>IF(AND(I13&lt;&gt;"",I13&lt;&gt;"OK"),1,0)</f>
        <v/>
      </c>
    </row>
    <row r="14">
      <c r="A14" s="18" t="n"/>
      <c r="B14" s="19" t="n"/>
      <c r="C14" s="18" t="n"/>
      <c r="D14" s="18" t="n"/>
      <c r="E14" s="20" t="n"/>
      <c r="F14" s="20" t="n"/>
      <c r="G14" s="18" t="n"/>
      <c r="H14" s="18" t="n"/>
      <c r="I14" s="12">
        <f>IF(COUNTA(A14:H14)=0,"",IF(A14="","Course name missing",IF(AB14=0,"Duplicate course",IF(AND(C14&lt;&gt;"",Y14=1,C14&lt;&gt;"Weighted: total points per category"),"Unknown grading method (using total points per category)",IF(AND(B14&lt;&gt;"",NOT(ISNUMBER(B14))),"Credits must be a number",IF(AND(D14&lt;&gt;"",NOT(ISNUMBER(MATCH(D14,ScaleLetV,0)))),"Target letter not on the scale",IF(AND(G14&lt;&gt;"",NOT(ISNUMBER(MATCH(G14,ScaleLetV,0)))),"Final letter not on the scale",IF(AND(Y14&lt;&gt;3,J14=0,G14=""),"Add categories with weights","OK"))))))))</f>
        <v/>
      </c>
      <c r="J14" s="9">
        <f>IF(AB14=0,"",IF(Y14=3,"",SUMIFS(C_WU,C_Course,A14,C_M,1)))</f>
        <v/>
      </c>
      <c r="K14" s="17">
        <f>IF(AB14=0,"",COUNTIFS(I_Course,A14,I_Grd,1))</f>
        <v/>
      </c>
      <c r="L14" s="17">
        <f>IF(AB14=0,"",COUNTIFS(I_Course,A14,I_Up,1))</f>
        <v/>
      </c>
      <c r="M14" s="14">
        <f>IF(AB14=0,"",IF(Y14=3,IF(AF14&gt;0,AE14/AF14,""),IF(AI14&gt;0,AJ14/AI14,"")))</f>
        <v/>
      </c>
      <c r="N14" s="15">
        <f>IF(AO14="","",IF(COUNTIF(ScaleMinV,"&lt;="&amp;AO14)=0,"Below scale",INDEX(ScaleLetV,MATCH(SMALL(ScaleMinV,COUNTIF(ScaleMinV,"&lt;="&amp;AO14)),ScaleMinV,0))))</f>
        <v/>
      </c>
      <c r="O14" s="16">
        <f>Z14</f>
        <v/>
      </c>
      <c r="P14" s="16">
        <f>IF(Z14="","",Z14+AA14)</f>
        <v/>
      </c>
      <c r="Q14" s="16">
        <f>AD14</f>
        <v/>
      </c>
      <c r="R14" s="14">
        <f>IF(OR(Z14="",AM14=""),"",IF(AA14&gt;0,(AM14-Z14)/AA14,""))</f>
        <v/>
      </c>
      <c r="S14" s="12">
        <f>IF(OR(Z14="",AM14=""),"",IF(AA14&gt;0,IF(R14&lt;=0,"Secured, even with 0% on the rest",IF(R14&lt;=1,"Reachable","Needs over 100% (extra credit)")),IF(Z14&gt;=AM14,"Secured (nothing left to grade)","Out of reach (nothing left to grade)")))</f>
        <v/>
      </c>
      <c r="T14" s="16">
        <f>IF(OR(Z14="",AN14=""),IF(AND(Z14&lt;&gt;"",AA14=0),Z14,""),Z14+AA14*AN14)</f>
        <v/>
      </c>
      <c r="U14" s="12">
        <f>IF(AP14="","",IF(COUNTIF(ScaleMinV,"&lt;="&amp;AP14)=0,"Below scale",INDEX(ScaleLetV,MATCH(SMALL(ScaleMinV,COUNTIF(ScaleMinV,"&lt;="&amp;AP14)),ScaleMinV,0))))</f>
        <v/>
      </c>
      <c r="V14" s="12">
        <f>IF(AB14=0,"",IF(G14&lt;&gt;"",IF(ISNUMBER(MATCH(G14,ScaleLetV,0)),INDEX(ScaleLetV,MATCH(G14,ScaleLetV,0)),""),IF(U14="Below scale","",U14)))</f>
        <v/>
      </c>
      <c r="W14" s="11">
        <f>IF(OR(V14="",H14="No"),"",IF(ISNUMBER(INDEX(ScalePts,MATCH(V14,ScaleLetV,0))),INDEX(ScalePts,MATCH(V14,ScaleLetV,0)),""))</f>
        <v/>
      </c>
      <c r="X14" s="17">
        <f>IF(AB14=0,"",COUNTIFS(I_Course,A14,I_Due,"&gt;="&amp;Today,I_Due,"&lt;="&amp;(Today+SoonDays)))</f>
        <v/>
      </c>
      <c r="Y14">
        <f>IF(C14="Total points (no weights)",3,IF(C14="Weighted: each item counts equally",2,1))</f>
        <v/>
      </c>
      <c r="Z14">
        <f>IF(AB14=0,"",IF(Y14=3,IF(AF14+AG14&gt;0,AE14/(AF14+AG14),""),IF(AH14&gt;0,AK14/AH14,"")))</f>
        <v/>
      </c>
      <c r="AA14">
        <f>IF(Z14="","",IF(Y14=3,AG14/(AF14+AG14),AL14/AH14))</f>
        <v/>
      </c>
      <c r="AB14">
        <f>IF(A14="",0,IF(COUNTIF($A$7:A14,A14)&gt;1,0,1))</f>
        <v/>
      </c>
      <c r="AC14">
        <f>IF(AND(AB14=1,ISNUMBER(B14)),B14,0)</f>
        <v/>
      </c>
      <c r="AD14">
        <f>IF(AB14=0,"",IF(ISNUMBER(E14),E14,IF(D14="","",IF(ISNUMBER(MATCH(D14,ScaleLetV,0)),INDEX(ScaleMinV,MATCH(D14,ScaleLetV,0)),""))))</f>
        <v/>
      </c>
      <c r="AE14">
        <f>IF(AB14=0,0,SUMIFS(I_Earn,I_Course,A14,I_Kept,1))</f>
        <v/>
      </c>
      <c r="AF14">
        <f>IF(AB14=0,0,SUMIFS(I_Poss,I_Course,A14,I_Kept,1))</f>
        <v/>
      </c>
      <c r="AG14">
        <f>IF(AB14=0,0,SUMIFS(I_Poss,I_Course,A14,I_Up,1))</f>
        <v/>
      </c>
      <c r="AH14">
        <f>IF(AB14=0,0,SUMIFS(C_WU,C_Course,A14,C_M,1))</f>
        <v/>
      </c>
      <c r="AI14">
        <f>IF(AB14=0,0,SUMIFS(C_WGr,C_Course,A14,C_M,1))</f>
        <v/>
      </c>
      <c r="AJ14">
        <f>IF(AB14=0,0,SUMIFS(C_WCur,C_Course,A14,C_M,1))</f>
        <v/>
      </c>
      <c r="AK14">
        <f>IF(AB14=0,0,SUMIFS(C_WA,C_Course,A14,C_M,1))</f>
        <v/>
      </c>
      <c r="AL14">
        <f>IF(AB14=0,0,SUMIFS(C_WB,C_Course,A14,C_M,1))</f>
        <v/>
      </c>
      <c r="AM14">
        <f>IF(AD14="","",IF(RoundDec="",AD14,AD14-0.5*10^(-RoundDec)/100))</f>
        <v/>
      </c>
      <c r="AN14">
        <f>IF(ISNUMBER(F14),F14,IF(ISNUMBER(M14),M14,""))</f>
        <v/>
      </c>
      <c r="AO14">
        <f>IF(M14="","",IF(RoundDec="",ROUND(M14,10),ROUND(M14*100,RoundDec)/100))</f>
        <v/>
      </c>
      <c r="AP14">
        <f>IF(T14="","",IF(RoundDec="",ROUND(T14,10),ROUND(T14*100,RoundDec)/100))</f>
        <v/>
      </c>
      <c r="AQ14">
        <f>IF(ISNUMBER(W14),AC14,0)</f>
        <v/>
      </c>
      <c r="AR14">
        <f>IF(ISNUMBER(W14),AC14*W14,0)</f>
        <v/>
      </c>
      <c r="AS14">
        <f>IF(AND(I14&lt;&gt;"",I14&lt;&gt;"OK"),1,0)</f>
        <v/>
      </c>
    </row>
    <row r="15">
      <c r="A15" s="18" t="n"/>
      <c r="B15" s="19" t="n"/>
      <c r="C15" s="18" t="n"/>
      <c r="D15" s="18" t="n"/>
      <c r="E15" s="20" t="n"/>
      <c r="F15" s="20" t="n"/>
      <c r="G15" s="18" t="n"/>
      <c r="H15" s="18" t="n"/>
      <c r="I15" s="12">
        <f>IF(COUNTA(A15:H15)=0,"",IF(A15="","Course name missing",IF(AB15=0,"Duplicate course",IF(AND(C15&lt;&gt;"",Y15=1,C15&lt;&gt;"Weighted: total points per category"),"Unknown grading method (using total points per category)",IF(AND(B15&lt;&gt;"",NOT(ISNUMBER(B15))),"Credits must be a number",IF(AND(D15&lt;&gt;"",NOT(ISNUMBER(MATCH(D15,ScaleLetV,0)))),"Target letter not on the scale",IF(AND(G15&lt;&gt;"",NOT(ISNUMBER(MATCH(G15,ScaleLetV,0)))),"Final letter not on the scale",IF(AND(Y15&lt;&gt;3,J15=0,G15=""),"Add categories with weights","OK"))))))))</f>
        <v/>
      </c>
      <c r="J15" s="9">
        <f>IF(AB15=0,"",IF(Y15=3,"",SUMIFS(C_WU,C_Course,A15,C_M,1)))</f>
        <v/>
      </c>
      <c r="K15" s="17">
        <f>IF(AB15=0,"",COUNTIFS(I_Course,A15,I_Grd,1))</f>
        <v/>
      </c>
      <c r="L15" s="17">
        <f>IF(AB15=0,"",COUNTIFS(I_Course,A15,I_Up,1))</f>
        <v/>
      </c>
      <c r="M15" s="14">
        <f>IF(AB15=0,"",IF(Y15=3,IF(AF15&gt;0,AE15/AF15,""),IF(AI15&gt;0,AJ15/AI15,"")))</f>
        <v/>
      </c>
      <c r="N15" s="15">
        <f>IF(AO15="","",IF(COUNTIF(ScaleMinV,"&lt;="&amp;AO15)=0,"Below scale",INDEX(ScaleLetV,MATCH(SMALL(ScaleMinV,COUNTIF(ScaleMinV,"&lt;="&amp;AO15)),ScaleMinV,0))))</f>
        <v/>
      </c>
      <c r="O15" s="16">
        <f>Z15</f>
        <v/>
      </c>
      <c r="P15" s="16">
        <f>IF(Z15="","",Z15+AA15)</f>
        <v/>
      </c>
      <c r="Q15" s="16">
        <f>AD15</f>
        <v/>
      </c>
      <c r="R15" s="14">
        <f>IF(OR(Z15="",AM15=""),"",IF(AA15&gt;0,(AM15-Z15)/AA15,""))</f>
        <v/>
      </c>
      <c r="S15" s="12">
        <f>IF(OR(Z15="",AM15=""),"",IF(AA15&gt;0,IF(R15&lt;=0,"Secured, even with 0% on the rest",IF(R15&lt;=1,"Reachable","Needs over 100% (extra credit)")),IF(Z15&gt;=AM15,"Secured (nothing left to grade)","Out of reach (nothing left to grade)")))</f>
        <v/>
      </c>
      <c r="T15" s="16">
        <f>IF(OR(Z15="",AN15=""),IF(AND(Z15&lt;&gt;"",AA15=0),Z15,""),Z15+AA15*AN15)</f>
        <v/>
      </c>
      <c r="U15" s="12">
        <f>IF(AP15="","",IF(COUNTIF(ScaleMinV,"&lt;="&amp;AP15)=0,"Below scale",INDEX(ScaleLetV,MATCH(SMALL(ScaleMinV,COUNTIF(ScaleMinV,"&lt;="&amp;AP15)),ScaleMinV,0))))</f>
        <v/>
      </c>
      <c r="V15" s="12">
        <f>IF(AB15=0,"",IF(G15&lt;&gt;"",IF(ISNUMBER(MATCH(G15,ScaleLetV,0)),INDEX(ScaleLetV,MATCH(G15,ScaleLetV,0)),""),IF(U15="Below scale","",U15)))</f>
        <v/>
      </c>
      <c r="W15" s="11">
        <f>IF(OR(V15="",H15="No"),"",IF(ISNUMBER(INDEX(ScalePts,MATCH(V15,ScaleLetV,0))),INDEX(ScalePts,MATCH(V15,ScaleLetV,0)),""))</f>
        <v/>
      </c>
      <c r="X15" s="17">
        <f>IF(AB15=0,"",COUNTIFS(I_Course,A15,I_Due,"&gt;="&amp;Today,I_Due,"&lt;="&amp;(Today+SoonDays)))</f>
        <v/>
      </c>
      <c r="Y15">
        <f>IF(C15="Total points (no weights)",3,IF(C15="Weighted: each item counts equally",2,1))</f>
        <v/>
      </c>
      <c r="Z15">
        <f>IF(AB15=0,"",IF(Y15=3,IF(AF15+AG15&gt;0,AE15/(AF15+AG15),""),IF(AH15&gt;0,AK15/AH15,"")))</f>
        <v/>
      </c>
      <c r="AA15">
        <f>IF(Z15="","",IF(Y15=3,AG15/(AF15+AG15),AL15/AH15))</f>
        <v/>
      </c>
      <c r="AB15">
        <f>IF(A15="",0,IF(COUNTIF($A$7:A15,A15)&gt;1,0,1))</f>
        <v/>
      </c>
      <c r="AC15">
        <f>IF(AND(AB15=1,ISNUMBER(B15)),B15,0)</f>
        <v/>
      </c>
      <c r="AD15">
        <f>IF(AB15=0,"",IF(ISNUMBER(E15),E15,IF(D15="","",IF(ISNUMBER(MATCH(D15,ScaleLetV,0)),INDEX(ScaleMinV,MATCH(D15,ScaleLetV,0)),""))))</f>
        <v/>
      </c>
      <c r="AE15">
        <f>IF(AB15=0,0,SUMIFS(I_Earn,I_Course,A15,I_Kept,1))</f>
        <v/>
      </c>
      <c r="AF15">
        <f>IF(AB15=0,0,SUMIFS(I_Poss,I_Course,A15,I_Kept,1))</f>
        <v/>
      </c>
      <c r="AG15">
        <f>IF(AB15=0,0,SUMIFS(I_Poss,I_Course,A15,I_Up,1))</f>
        <v/>
      </c>
      <c r="AH15">
        <f>IF(AB15=0,0,SUMIFS(C_WU,C_Course,A15,C_M,1))</f>
        <v/>
      </c>
      <c r="AI15">
        <f>IF(AB15=0,0,SUMIFS(C_WGr,C_Course,A15,C_M,1))</f>
        <v/>
      </c>
      <c r="AJ15">
        <f>IF(AB15=0,0,SUMIFS(C_WCur,C_Course,A15,C_M,1))</f>
        <v/>
      </c>
      <c r="AK15">
        <f>IF(AB15=0,0,SUMIFS(C_WA,C_Course,A15,C_M,1))</f>
        <v/>
      </c>
      <c r="AL15">
        <f>IF(AB15=0,0,SUMIFS(C_WB,C_Course,A15,C_M,1))</f>
        <v/>
      </c>
      <c r="AM15">
        <f>IF(AD15="","",IF(RoundDec="",AD15,AD15-0.5*10^(-RoundDec)/100))</f>
        <v/>
      </c>
      <c r="AN15">
        <f>IF(ISNUMBER(F15),F15,IF(ISNUMBER(M15),M15,""))</f>
        <v/>
      </c>
      <c r="AO15">
        <f>IF(M15="","",IF(RoundDec="",ROUND(M15,10),ROUND(M15*100,RoundDec)/100))</f>
        <v/>
      </c>
      <c r="AP15">
        <f>IF(T15="","",IF(RoundDec="",ROUND(T15,10),ROUND(T15*100,RoundDec)/100))</f>
        <v/>
      </c>
      <c r="AQ15">
        <f>IF(ISNUMBER(W15),AC15,0)</f>
        <v/>
      </c>
      <c r="AR15">
        <f>IF(ISNUMBER(W15),AC15*W15,0)</f>
        <v/>
      </c>
      <c r="AS15">
        <f>IF(AND(I15&lt;&gt;"",I15&lt;&gt;"OK"),1,0)</f>
        <v/>
      </c>
    </row>
    <row r="16">
      <c r="A16" s="18" t="n"/>
      <c r="B16" s="19" t="n"/>
      <c r="C16" s="18" t="n"/>
      <c r="D16" s="18" t="n"/>
      <c r="E16" s="20" t="n"/>
      <c r="F16" s="20" t="n"/>
      <c r="G16" s="18" t="n"/>
      <c r="H16" s="18" t="n"/>
      <c r="I16" s="12">
        <f>IF(COUNTA(A16:H16)=0,"",IF(A16="","Course name missing",IF(AB16=0,"Duplicate course",IF(AND(C16&lt;&gt;"",Y16=1,C16&lt;&gt;"Weighted: total points per category"),"Unknown grading method (using total points per category)",IF(AND(B16&lt;&gt;"",NOT(ISNUMBER(B16))),"Credits must be a number",IF(AND(D16&lt;&gt;"",NOT(ISNUMBER(MATCH(D16,ScaleLetV,0)))),"Target letter not on the scale",IF(AND(G16&lt;&gt;"",NOT(ISNUMBER(MATCH(G16,ScaleLetV,0)))),"Final letter not on the scale",IF(AND(Y16&lt;&gt;3,J16=0,G16=""),"Add categories with weights","OK"))))))))</f>
        <v/>
      </c>
      <c r="J16" s="9">
        <f>IF(AB16=0,"",IF(Y16=3,"",SUMIFS(C_WU,C_Course,A16,C_M,1)))</f>
        <v/>
      </c>
      <c r="K16" s="17">
        <f>IF(AB16=0,"",COUNTIFS(I_Course,A16,I_Grd,1))</f>
        <v/>
      </c>
      <c r="L16" s="17">
        <f>IF(AB16=0,"",COUNTIFS(I_Course,A16,I_Up,1))</f>
        <v/>
      </c>
      <c r="M16" s="14">
        <f>IF(AB16=0,"",IF(Y16=3,IF(AF16&gt;0,AE16/AF16,""),IF(AI16&gt;0,AJ16/AI16,"")))</f>
        <v/>
      </c>
      <c r="N16" s="15">
        <f>IF(AO16="","",IF(COUNTIF(ScaleMinV,"&lt;="&amp;AO16)=0,"Below scale",INDEX(ScaleLetV,MATCH(SMALL(ScaleMinV,COUNTIF(ScaleMinV,"&lt;="&amp;AO16)),ScaleMinV,0))))</f>
        <v/>
      </c>
      <c r="O16" s="16">
        <f>Z16</f>
        <v/>
      </c>
      <c r="P16" s="16">
        <f>IF(Z16="","",Z16+AA16)</f>
        <v/>
      </c>
      <c r="Q16" s="16">
        <f>AD16</f>
        <v/>
      </c>
      <c r="R16" s="14">
        <f>IF(OR(Z16="",AM16=""),"",IF(AA16&gt;0,(AM16-Z16)/AA16,""))</f>
        <v/>
      </c>
      <c r="S16" s="12">
        <f>IF(OR(Z16="",AM16=""),"",IF(AA16&gt;0,IF(R16&lt;=0,"Secured, even with 0% on the rest",IF(R16&lt;=1,"Reachable","Needs over 100% (extra credit)")),IF(Z16&gt;=AM16,"Secured (nothing left to grade)","Out of reach (nothing left to grade)")))</f>
        <v/>
      </c>
      <c r="T16" s="16">
        <f>IF(OR(Z16="",AN16=""),IF(AND(Z16&lt;&gt;"",AA16=0),Z16,""),Z16+AA16*AN16)</f>
        <v/>
      </c>
      <c r="U16" s="12">
        <f>IF(AP16="","",IF(COUNTIF(ScaleMinV,"&lt;="&amp;AP16)=0,"Below scale",INDEX(ScaleLetV,MATCH(SMALL(ScaleMinV,COUNTIF(ScaleMinV,"&lt;="&amp;AP16)),ScaleMinV,0))))</f>
        <v/>
      </c>
      <c r="V16" s="12">
        <f>IF(AB16=0,"",IF(G16&lt;&gt;"",IF(ISNUMBER(MATCH(G16,ScaleLetV,0)),INDEX(ScaleLetV,MATCH(G16,ScaleLetV,0)),""),IF(U16="Below scale","",U16)))</f>
        <v/>
      </c>
      <c r="W16" s="11">
        <f>IF(OR(V16="",H16="No"),"",IF(ISNUMBER(INDEX(ScalePts,MATCH(V16,ScaleLetV,0))),INDEX(ScalePts,MATCH(V16,ScaleLetV,0)),""))</f>
        <v/>
      </c>
      <c r="X16" s="17">
        <f>IF(AB16=0,"",COUNTIFS(I_Course,A16,I_Due,"&gt;="&amp;Today,I_Due,"&lt;="&amp;(Today+SoonDays)))</f>
        <v/>
      </c>
      <c r="Y16">
        <f>IF(C16="Total points (no weights)",3,IF(C16="Weighted: each item counts equally",2,1))</f>
        <v/>
      </c>
      <c r="Z16">
        <f>IF(AB16=0,"",IF(Y16=3,IF(AF16+AG16&gt;0,AE16/(AF16+AG16),""),IF(AH16&gt;0,AK16/AH16,"")))</f>
        <v/>
      </c>
      <c r="AA16">
        <f>IF(Z16="","",IF(Y16=3,AG16/(AF16+AG16),AL16/AH16))</f>
        <v/>
      </c>
      <c r="AB16">
        <f>IF(A16="",0,IF(COUNTIF($A$7:A16,A16)&gt;1,0,1))</f>
        <v/>
      </c>
      <c r="AC16">
        <f>IF(AND(AB16=1,ISNUMBER(B16)),B16,0)</f>
        <v/>
      </c>
      <c r="AD16">
        <f>IF(AB16=0,"",IF(ISNUMBER(E16),E16,IF(D16="","",IF(ISNUMBER(MATCH(D16,ScaleLetV,0)),INDEX(ScaleMinV,MATCH(D16,ScaleLetV,0)),""))))</f>
        <v/>
      </c>
      <c r="AE16">
        <f>IF(AB16=0,0,SUMIFS(I_Earn,I_Course,A16,I_Kept,1))</f>
        <v/>
      </c>
      <c r="AF16">
        <f>IF(AB16=0,0,SUMIFS(I_Poss,I_Course,A16,I_Kept,1))</f>
        <v/>
      </c>
      <c r="AG16">
        <f>IF(AB16=0,0,SUMIFS(I_Poss,I_Course,A16,I_Up,1))</f>
        <v/>
      </c>
      <c r="AH16">
        <f>IF(AB16=0,0,SUMIFS(C_WU,C_Course,A16,C_M,1))</f>
        <v/>
      </c>
      <c r="AI16">
        <f>IF(AB16=0,0,SUMIFS(C_WGr,C_Course,A16,C_M,1))</f>
        <v/>
      </c>
      <c r="AJ16">
        <f>IF(AB16=0,0,SUMIFS(C_WCur,C_Course,A16,C_M,1))</f>
        <v/>
      </c>
      <c r="AK16">
        <f>IF(AB16=0,0,SUMIFS(C_WA,C_Course,A16,C_M,1))</f>
        <v/>
      </c>
      <c r="AL16">
        <f>IF(AB16=0,0,SUMIFS(C_WB,C_Course,A16,C_M,1))</f>
        <v/>
      </c>
      <c r="AM16">
        <f>IF(AD16="","",IF(RoundDec="",AD16,AD16-0.5*10^(-RoundDec)/100))</f>
        <v/>
      </c>
      <c r="AN16">
        <f>IF(ISNUMBER(F16),F16,IF(ISNUMBER(M16),M16,""))</f>
        <v/>
      </c>
      <c r="AO16">
        <f>IF(M16="","",IF(RoundDec="",ROUND(M16,10),ROUND(M16*100,RoundDec)/100))</f>
        <v/>
      </c>
      <c r="AP16">
        <f>IF(T16="","",IF(RoundDec="",ROUND(T16,10),ROUND(T16*100,RoundDec)/100))</f>
        <v/>
      </c>
      <c r="AQ16">
        <f>IF(ISNUMBER(W16),AC16,0)</f>
        <v/>
      </c>
      <c r="AR16">
        <f>IF(ISNUMBER(W16),AC16*W16,0)</f>
        <v/>
      </c>
      <c r="AS16">
        <f>IF(AND(I16&lt;&gt;"",I16&lt;&gt;"OK"),1,0)</f>
        <v/>
      </c>
    </row>
    <row r="18">
      <c r="A18" s="2" t="inlineStr">
        <is>
          <t>Grading method blank = 'Weighted: total points per category'. Counts in GPA blank = Yes. Target % and 'assume' are percentages (type 85%). The final letter replaces the projected letter in GPA.</t>
        </is>
      </c>
    </row>
  </sheetData>
  <sheetProtection selectLockedCells="0" selectUnlockedCells="0" sheet="1" objects="0" insertRows="1" insertHyperlinks="1" autoFilter="1" scenarios="0" formatColumns="0" deleteColumns="1" insertColumns="1" pivotTables="1" deleteRows="1" formatCells="1" formatRows="0" sort="1"/>
  <conditionalFormatting sqref="I7:I16">
    <cfRule type="expression" priority="1" dxfId="0">
      <formula>AND(I7&lt;&gt;"",I7&lt;&gt;"OK")</formula>
    </cfRule>
  </conditionalFormatting>
  <dataValidations count="3">
    <dataValidation sqref="C7:C16" showDropDown="0" showInputMessage="0" showErrorMessage="0" allowBlank="1" type="list">
      <formula1>"Weighted: total points per category,Weighted: each item counts equally,Total points (no weights)"</formula1>
    </dataValidation>
    <dataValidation sqref="D7:D16 G7:G16" showDropDown="0" showInputMessage="0" showErrorMessage="0" allowBlank="1" type="list">
      <formula1>Settings!$A$13:$A$27</formula1>
    </dataValidation>
    <dataValidation sqref="H7:H16"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AD8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6" customWidth="1" min="1" max="1"/>
    <col width="22" customWidth="1" min="2" max="2"/>
    <col width="9" customWidth="1" min="3" max="3"/>
    <col width="12" customWidth="1" min="4" max="4"/>
    <col width="28" customWidth="1" min="5" max="5"/>
    <col width="8" customWidth="1" min="6" max="6"/>
    <col width="8" customWidth="1" min="7" max="7"/>
    <col width="8" customWidth="1" min="8" max="8"/>
    <col width="10" customWidth="1" min="9" max="9"/>
    <col width="10" customWidth="1" min="10" max="10"/>
    <col width="11" customWidth="1" min="11" max="11"/>
    <col width="11"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 hidden="1" width="13" customWidth="1" min="26" max="26"/>
    <col hidden="1" width="13" customWidth="1" min="27" max="27"/>
    <col hidden="1" width="13" customWidth="1" min="28" max="28"/>
    <col hidden="1" width="13" customWidth="1" min="29" max="29"/>
    <col hidden="1" width="13" customWidth="1" min="30" max="30"/>
  </cols>
  <sheetData>
    <row r="1" ht="24" customHeight="1">
      <c r="A1" s="1" t="inlineStr">
        <is>
          <t>Categories and weights</t>
        </is>
      </c>
    </row>
    <row r="2">
      <c r="A2" s="2" t="inlineStr">
        <is>
          <t>One row per course category, straight from the syllabus. Weights are scaled to their total, so 20/30/50 and 0.2/0.3/0.5 both work.</t>
        </is>
      </c>
    </row>
    <row r="6" ht="42" customHeight="1">
      <c r="A6" s="13" t="inlineStr">
        <is>
          <t>Course</t>
        </is>
      </c>
      <c r="B6" s="13" t="inlineStr">
        <is>
          <t>Category</t>
        </is>
      </c>
      <c r="C6" s="13" t="inlineStr">
        <is>
          <t>Weight</t>
        </is>
      </c>
      <c r="D6" s="13" t="inlineStr">
        <is>
          <t>Drop lowest (how many)</t>
        </is>
      </c>
      <c r="E6" s="13" t="inlineStr">
        <is>
          <t>Check</t>
        </is>
      </c>
      <c r="F6" s="13" t="inlineStr">
        <is>
          <t>Graded</t>
        </is>
      </c>
      <c r="G6" s="13" t="inlineStr">
        <is>
          <t>Dropped</t>
        </is>
      </c>
      <c r="H6" s="13" t="inlineStr">
        <is>
          <t>Still to come</t>
        </is>
      </c>
      <c r="I6" s="13" t="inlineStr">
        <is>
          <t>Category % now</t>
        </is>
      </c>
      <c r="J6" s="13" t="inlineStr">
        <is>
          <t>Share of course grade</t>
        </is>
      </c>
      <c r="K6" s="13" t="inlineStr">
        <is>
          <t>Points earned (kept)</t>
        </is>
      </c>
      <c r="L6" s="13" t="inlineStr">
        <is>
          <t>Points possible (kept)</t>
        </is>
      </c>
    </row>
    <row r="7">
      <c r="A7" s="18" t="inlineStr">
        <is>
          <t>BIO 110 General Biology</t>
        </is>
      </c>
      <c r="B7" s="18" t="inlineStr">
        <is>
          <t>Labs</t>
        </is>
      </c>
      <c r="C7" s="19" t="n">
        <v>20</v>
      </c>
      <c r="D7" s="21" t="n">
        <v>1</v>
      </c>
      <c r="E7" s="12">
        <f>IF(COUNTA(A7:D7)=0,"",IF(A7="","Course name missing",IF(AC7="","Course not on Courses sheet",IF(B7="","Category name missing",IF(AD7=1,"Duplicate category",IF(OR(AND(D7&lt;&gt;"",NOT(ISNUMBER(D7))),AND(ISNUMBER(D7),D7&lt;0)),"Drop must be 0 or more",IF(O7=3,"OK (total points: weight not used)",IF(NOT(ISNUMBER(C7)),"Weight missing",IF(C7&lt;0,"Weight can't be negative","OK")))))))))</f>
        <v/>
      </c>
      <c r="F7" s="17">
        <f>IF(AB7=1,COUNTIFS(I_Course,A7,I_Cat,B7,I_Grd,1),"")</f>
        <v/>
      </c>
      <c r="G7" s="17">
        <f>IF(AB7=1,COUNTIFS(I_Course,A7,I_Cat,B7,I_Drop,1),"")</f>
        <v/>
      </c>
      <c r="H7" s="17">
        <f>IF(AB7=1,COUNTIFS(I_Course,A7,I_Cat,B7,I_Up,1),"")</f>
        <v/>
      </c>
      <c r="I7" s="14">
        <f>IF(AB7&lt;&gt;1,"",IF(O7=2,IF(Q7&gt;0,R7/Q7,""),IF(L7&gt;0,K7/L7,"")))</f>
        <v/>
      </c>
      <c r="J7" s="16">
        <f>IF(M7&lt;&gt;1,"",IF(SUMIFS(C_WU,C_Course,A7,C_M,1)&gt;0,P7/SUMIFS(C_WU,C_Course,A7,C_M,1),""))</f>
        <v/>
      </c>
      <c r="K7" s="9">
        <f>IF(AB7=1,SUMIFS(I_Earn,I_Course,A7,I_Cat,B7,I_Kept,1),"")</f>
        <v/>
      </c>
      <c r="L7" s="9">
        <f>IF(AB7=1,SUMIFS(I_Poss,I_Course,A7,I_Cat,B7,I_Kept,1),"")</f>
        <v/>
      </c>
      <c r="M7">
        <f>IF(AND(AB7=1,O7&lt;&gt;3,ISNUMBER(C7)),IF(C7&gt;=0,1,0),0)</f>
        <v/>
      </c>
      <c r="N7">
        <f>IF(AND(A7&lt;&gt;"",B7&lt;&gt;""),A7&amp;"|"&amp;B7,"")</f>
        <v/>
      </c>
      <c r="O7">
        <f>IF(AC7="","",INDEX(K_Mode,AC7))</f>
        <v/>
      </c>
      <c r="P7">
        <f>IF(M7=1,C7,0)</f>
        <v/>
      </c>
      <c r="Q7">
        <f>IF(AB7=1,COUNTIFS(I_Course,A7,I_Cat,B7,I_Kept,1),0)</f>
        <v/>
      </c>
      <c r="R7">
        <f>IF(AB7=1,SUMIFS(I_Pct,I_Course,A7,I_Cat,B7,I_Kept,1),0)</f>
        <v/>
      </c>
      <c r="S7">
        <f>IF(AB7=1,H7,0)</f>
        <v/>
      </c>
      <c r="T7">
        <f>IF(AB7=1,SUMIFS(I_Poss,I_Course,A7,I_Cat,B7,I_Up,1),0)</f>
        <v/>
      </c>
      <c r="U7">
        <f>IF(M7&lt;&gt;1,0,IF(O7=2,IF(Q7+S7&gt;0,R7/(Q7+S7),0),IF(L7+T7&gt;0,K7/(L7+T7),0)))</f>
        <v/>
      </c>
      <c r="V7">
        <f>IF(M7&lt;&gt;1,0,IF(O7=2,IF(Q7+S7&gt;0,S7/(Q7+S7),1),IF(L7+T7&gt;0,T7/(L7+T7),1)))</f>
        <v/>
      </c>
      <c r="W7">
        <f>P7*U7</f>
        <v/>
      </c>
      <c r="X7">
        <f>P7*V7</f>
        <v/>
      </c>
      <c r="Y7">
        <f>IF(AND(M7=1,Q7&gt;0),P7*I7,0)</f>
        <v/>
      </c>
      <c r="Z7">
        <f>IF(AND(M7=1,Q7&gt;0),P7,0)</f>
        <v/>
      </c>
      <c r="AA7">
        <f>IF(AB7=1,IF(ISNUMBER(D7),IF(D7&gt;=0,INT(D7),0),0),0)</f>
        <v/>
      </c>
      <c r="AB7">
        <f>IF(AND(AC7&lt;&gt;"",B7&lt;&gt;"",AD7=0),1,0)</f>
        <v/>
      </c>
      <c r="AC7">
        <f>IF(A7="","",IF(ISNUMBER(MATCH(A7,K_Name,0)),MATCH(A7,K_Name,0),""))</f>
        <v/>
      </c>
      <c r="AD7">
        <f>IF(N7="",0,IF(COUNTIF($N$7:N7,N7)&gt;1,1,0))</f>
        <v/>
      </c>
    </row>
    <row r="8">
      <c r="A8" s="18" t="inlineStr">
        <is>
          <t>BIO 110 General Biology</t>
        </is>
      </c>
      <c r="B8" s="18" t="inlineStr">
        <is>
          <t>Quizzes</t>
        </is>
      </c>
      <c r="C8" s="19" t="n">
        <v>15</v>
      </c>
      <c r="D8" s="21" t="n">
        <v>1</v>
      </c>
      <c r="E8" s="12">
        <f>IF(COUNTA(A8:D8)=0,"",IF(A8="","Course name missing",IF(AC8="","Course not on Courses sheet",IF(B8="","Category name missing",IF(AD8=1,"Duplicate category",IF(OR(AND(D8&lt;&gt;"",NOT(ISNUMBER(D8))),AND(ISNUMBER(D8),D8&lt;0)),"Drop must be 0 or more",IF(O8=3,"OK (total points: weight not used)",IF(NOT(ISNUMBER(C8)),"Weight missing",IF(C8&lt;0,"Weight can't be negative","OK")))))))))</f>
        <v/>
      </c>
      <c r="F8" s="17">
        <f>IF(AB8=1,COUNTIFS(I_Course,A8,I_Cat,B8,I_Grd,1),"")</f>
        <v/>
      </c>
      <c r="G8" s="17">
        <f>IF(AB8=1,COUNTIFS(I_Course,A8,I_Cat,B8,I_Drop,1),"")</f>
        <v/>
      </c>
      <c r="H8" s="17">
        <f>IF(AB8=1,COUNTIFS(I_Course,A8,I_Cat,B8,I_Up,1),"")</f>
        <v/>
      </c>
      <c r="I8" s="14">
        <f>IF(AB8&lt;&gt;1,"",IF(O8=2,IF(Q8&gt;0,R8/Q8,""),IF(L8&gt;0,K8/L8,"")))</f>
        <v/>
      </c>
      <c r="J8" s="16">
        <f>IF(M8&lt;&gt;1,"",IF(SUMIFS(C_WU,C_Course,A8,C_M,1)&gt;0,P8/SUMIFS(C_WU,C_Course,A8,C_M,1),""))</f>
        <v/>
      </c>
      <c r="K8" s="9">
        <f>IF(AB8=1,SUMIFS(I_Earn,I_Course,A8,I_Cat,B8,I_Kept,1),"")</f>
        <v/>
      </c>
      <c r="L8" s="9">
        <f>IF(AB8=1,SUMIFS(I_Poss,I_Course,A8,I_Cat,B8,I_Kept,1),"")</f>
        <v/>
      </c>
      <c r="M8">
        <f>IF(AND(AB8=1,O8&lt;&gt;3,ISNUMBER(C8)),IF(C8&gt;=0,1,0),0)</f>
        <v/>
      </c>
      <c r="N8">
        <f>IF(AND(A8&lt;&gt;"",B8&lt;&gt;""),A8&amp;"|"&amp;B8,"")</f>
        <v/>
      </c>
      <c r="O8">
        <f>IF(AC8="","",INDEX(K_Mode,AC8))</f>
        <v/>
      </c>
      <c r="P8">
        <f>IF(M8=1,C8,0)</f>
        <v/>
      </c>
      <c r="Q8">
        <f>IF(AB8=1,COUNTIFS(I_Course,A8,I_Cat,B8,I_Kept,1),0)</f>
        <v/>
      </c>
      <c r="R8">
        <f>IF(AB8=1,SUMIFS(I_Pct,I_Course,A8,I_Cat,B8,I_Kept,1),0)</f>
        <v/>
      </c>
      <c r="S8">
        <f>IF(AB8=1,H8,0)</f>
        <v/>
      </c>
      <c r="T8">
        <f>IF(AB8=1,SUMIFS(I_Poss,I_Course,A8,I_Cat,B8,I_Up,1),0)</f>
        <v/>
      </c>
      <c r="U8">
        <f>IF(M8&lt;&gt;1,0,IF(O8=2,IF(Q8+S8&gt;0,R8/(Q8+S8),0),IF(L8+T8&gt;0,K8/(L8+T8),0)))</f>
        <v/>
      </c>
      <c r="V8">
        <f>IF(M8&lt;&gt;1,0,IF(O8=2,IF(Q8+S8&gt;0,S8/(Q8+S8),1),IF(L8+T8&gt;0,T8/(L8+T8),1)))</f>
        <v/>
      </c>
      <c r="W8">
        <f>P8*U8</f>
        <v/>
      </c>
      <c r="X8">
        <f>P8*V8</f>
        <v/>
      </c>
      <c r="Y8">
        <f>IF(AND(M8=1,Q8&gt;0),P8*I8,0)</f>
        <v/>
      </c>
      <c r="Z8">
        <f>IF(AND(M8=1,Q8&gt;0),P8,0)</f>
        <v/>
      </c>
      <c r="AA8">
        <f>IF(AB8=1,IF(ISNUMBER(D8),IF(D8&gt;=0,INT(D8),0),0),0)</f>
        <v/>
      </c>
      <c r="AB8">
        <f>IF(AND(AC8&lt;&gt;"",B8&lt;&gt;"",AD8=0),1,0)</f>
        <v/>
      </c>
      <c r="AC8">
        <f>IF(A8="","",IF(ISNUMBER(MATCH(A8,K_Name,0)),MATCH(A8,K_Name,0),""))</f>
        <v/>
      </c>
      <c r="AD8">
        <f>IF(N8="",0,IF(COUNTIF($N$7:N8,N8)&gt;1,1,0))</f>
        <v/>
      </c>
    </row>
    <row r="9">
      <c r="A9" s="18" t="inlineStr">
        <is>
          <t>BIO 110 General Biology</t>
        </is>
      </c>
      <c r="B9" s="18" t="inlineStr">
        <is>
          <t>Midterm exams</t>
        </is>
      </c>
      <c r="C9" s="19" t="n">
        <v>35</v>
      </c>
      <c r="D9" s="21" t="n">
        <v>0</v>
      </c>
      <c r="E9" s="12">
        <f>IF(COUNTA(A9:D9)=0,"",IF(A9="","Course name missing",IF(AC9="","Course not on Courses sheet",IF(B9="","Category name missing",IF(AD9=1,"Duplicate category",IF(OR(AND(D9&lt;&gt;"",NOT(ISNUMBER(D9))),AND(ISNUMBER(D9),D9&lt;0)),"Drop must be 0 or more",IF(O9=3,"OK (total points: weight not used)",IF(NOT(ISNUMBER(C9)),"Weight missing",IF(C9&lt;0,"Weight can't be negative","OK")))))))))</f>
        <v/>
      </c>
      <c r="F9" s="17">
        <f>IF(AB9=1,COUNTIFS(I_Course,A9,I_Cat,B9,I_Grd,1),"")</f>
        <v/>
      </c>
      <c r="G9" s="17">
        <f>IF(AB9=1,COUNTIFS(I_Course,A9,I_Cat,B9,I_Drop,1),"")</f>
        <v/>
      </c>
      <c r="H9" s="17">
        <f>IF(AB9=1,COUNTIFS(I_Course,A9,I_Cat,B9,I_Up,1),"")</f>
        <v/>
      </c>
      <c r="I9" s="14">
        <f>IF(AB9&lt;&gt;1,"",IF(O9=2,IF(Q9&gt;0,R9/Q9,""),IF(L9&gt;0,K9/L9,"")))</f>
        <v/>
      </c>
      <c r="J9" s="16">
        <f>IF(M9&lt;&gt;1,"",IF(SUMIFS(C_WU,C_Course,A9,C_M,1)&gt;0,P9/SUMIFS(C_WU,C_Course,A9,C_M,1),""))</f>
        <v/>
      </c>
      <c r="K9" s="9">
        <f>IF(AB9=1,SUMIFS(I_Earn,I_Course,A9,I_Cat,B9,I_Kept,1),"")</f>
        <v/>
      </c>
      <c r="L9" s="9">
        <f>IF(AB9=1,SUMIFS(I_Poss,I_Course,A9,I_Cat,B9,I_Kept,1),"")</f>
        <v/>
      </c>
      <c r="M9">
        <f>IF(AND(AB9=1,O9&lt;&gt;3,ISNUMBER(C9)),IF(C9&gt;=0,1,0),0)</f>
        <v/>
      </c>
      <c r="N9">
        <f>IF(AND(A9&lt;&gt;"",B9&lt;&gt;""),A9&amp;"|"&amp;B9,"")</f>
        <v/>
      </c>
      <c r="O9">
        <f>IF(AC9="","",INDEX(K_Mode,AC9))</f>
        <v/>
      </c>
      <c r="P9">
        <f>IF(M9=1,C9,0)</f>
        <v/>
      </c>
      <c r="Q9">
        <f>IF(AB9=1,COUNTIFS(I_Course,A9,I_Cat,B9,I_Kept,1),0)</f>
        <v/>
      </c>
      <c r="R9">
        <f>IF(AB9=1,SUMIFS(I_Pct,I_Course,A9,I_Cat,B9,I_Kept,1),0)</f>
        <v/>
      </c>
      <c r="S9">
        <f>IF(AB9=1,H9,0)</f>
        <v/>
      </c>
      <c r="T9">
        <f>IF(AB9=1,SUMIFS(I_Poss,I_Course,A9,I_Cat,B9,I_Up,1),0)</f>
        <v/>
      </c>
      <c r="U9">
        <f>IF(M9&lt;&gt;1,0,IF(O9=2,IF(Q9+S9&gt;0,R9/(Q9+S9),0),IF(L9+T9&gt;0,K9/(L9+T9),0)))</f>
        <v/>
      </c>
      <c r="V9">
        <f>IF(M9&lt;&gt;1,0,IF(O9=2,IF(Q9+S9&gt;0,S9/(Q9+S9),1),IF(L9+T9&gt;0,T9/(L9+T9),1)))</f>
        <v/>
      </c>
      <c r="W9">
        <f>P9*U9</f>
        <v/>
      </c>
      <c r="X9">
        <f>P9*V9</f>
        <v/>
      </c>
      <c r="Y9">
        <f>IF(AND(M9=1,Q9&gt;0),P9*I9,0)</f>
        <v/>
      </c>
      <c r="Z9">
        <f>IF(AND(M9=1,Q9&gt;0),P9,0)</f>
        <v/>
      </c>
      <c r="AA9">
        <f>IF(AB9=1,IF(ISNUMBER(D9),IF(D9&gt;=0,INT(D9),0),0),0)</f>
        <v/>
      </c>
      <c r="AB9">
        <f>IF(AND(AC9&lt;&gt;"",B9&lt;&gt;"",AD9=0),1,0)</f>
        <v/>
      </c>
      <c r="AC9">
        <f>IF(A9="","",IF(ISNUMBER(MATCH(A9,K_Name,0)),MATCH(A9,K_Name,0),""))</f>
        <v/>
      </c>
      <c r="AD9">
        <f>IF(N9="",0,IF(COUNTIF($N$7:N9,N9)&gt;1,1,0))</f>
        <v/>
      </c>
    </row>
    <row r="10">
      <c r="A10" s="18" t="inlineStr">
        <is>
          <t>BIO 110 General Biology</t>
        </is>
      </c>
      <c r="B10" s="18" t="inlineStr">
        <is>
          <t>Final exam</t>
        </is>
      </c>
      <c r="C10" s="19" t="n">
        <v>30</v>
      </c>
      <c r="D10" s="21" t="n">
        <v>0</v>
      </c>
      <c r="E10" s="12">
        <f>IF(COUNTA(A10:D10)=0,"",IF(A10="","Course name missing",IF(AC10="","Course not on Courses sheet",IF(B10="","Category name missing",IF(AD10=1,"Duplicate category",IF(OR(AND(D10&lt;&gt;"",NOT(ISNUMBER(D10))),AND(ISNUMBER(D10),D10&lt;0)),"Drop must be 0 or more",IF(O10=3,"OK (total points: weight not used)",IF(NOT(ISNUMBER(C10)),"Weight missing",IF(C10&lt;0,"Weight can't be negative","OK")))))))))</f>
        <v/>
      </c>
      <c r="F10" s="17">
        <f>IF(AB10=1,COUNTIFS(I_Course,A10,I_Cat,B10,I_Grd,1),"")</f>
        <v/>
      </c>
      <c r="G10" s="17">
        <f>IF(AB10=1,COUNTIFS(I_Course,A10,I_Cat,B10,I_Drop,1),"")</f>
        <v/>
      </c>
      <c r="H10" s="17">
        <f>IF(AB10=1,COUNTIFS(I_Course,A10,I_Cat,B10,I_Up,1),"")</f>
        <v/>
      </c>
      <c r="I10" s="14">
        <f>IF(AB10&lt;&gt;1,"",IF(O10=2,IF(Q10&gt;0,R10/Q10,""),IF(L10&gt;0,K10/L10,"")))</f>
        <v/>
      </c>
      <c r="J10" s="16">
        <f>IF(M10&lt;&gt;1,"",IF(SUMIFS(C_WU,C_Course,A10,C_M,1)&gt;0,P10/SUMIFS(C_WU,C_Course,A10,C_M,1),""))</f>
        <v/>
      </c>
      <c r="K10" s="9">
        <f>IF(AB10=1,SUMIFS(I_Earn,I_Course,A10,I_Cat,B10,I_Kept,1),"")</f>
        <v/>
      </c>
      <c r="L10" s="9">
        <f>IF(AB10=1,SUMIFS(I_Poss,I_Course,A10,I_Cat,B10,I_Kept,1),"")</f>
        <v/>
      </c>
      <c r="M10">
        <f>IF(AND(AB10=1,O10&lt;&gt;3,ISNUMBER(C10)),IF(C10&gt;=0,1,0),0)</f>
        <v/>
      </c>
      <c r="N10">
        <f>IF(AND(A10&lt;&gt;"",B10&lt;&gt;""),A10&amp;"|"&amp;B10,"")</f>
        <v/>
      </c>
      <c r="O10">
        <f>IF(AC10="","",INDEX(K_Mode,AC10))</f>
        <v/>
      </c>
      <c r="P10">
        <f>IF(M10=1,C10,0)</f>
        <v/>
      </c>
      <c r="Q10">
        <f>IF(AB10=1,COUNTIFS(I_Course,A10,I_Cat,B10,I_Kept,1),0)</f>
        <v/>
      </c>
      <c r="R10">
        <f>IF(AB10=1,SUMIFS(I_Pct,I_Course,A10,I_Cat,B10,I_Kept,1),0)</f>
        <v/>
      </c>
      <c r="S10">
        <f>IF(AB10=1,H10,0)</f>
        <v/>
      </c>
      <c r="T10">
        <f>IF(AB10=1,SUMIFS(I_Poss,I_Course,A10,I_Cat,B10,I_Up,1),0)</f>
        <v/>
      </c>
      <c r="U10">
        <f>IF(M10&lt;&gt;1,0,IF(O10=2,IF(Q10+S10&gt;0,R10/(Q10+S10),0),IF(L10+T10&gt;0,K10/(L10+T10),0)))</f>
        <v/>
      </c>
      <c r="V10">
        <f>IF(M10&lt;&gt;1,0,IF(O10=2,IF(Q10+S10&gt;0,S10/(Q10+S10),1),IF(L10+T10&gt;0,T10/(L10+T10),1)))</f>
        <v/>
      </c>
      <c r="W10">
        <f>P10*U10</f>
        <v/>
      </c>
      <c r="X10">
        <f>P10*V10</f>
        <v/>
      </c>
      <c r="Y10">
        <f>IF(AND(M10=1,Q10&gt;0),P10*I10,0)</f>
        <v/>
      </c>
      <c r="Z10">
        <f>IF(AND(M10=1,Q10&gt;0),P10,0)</f>
        <v/>
      </c>
      <c r="AA10">
        <f>IF(AB10=1,IF(ISNUMBER(D10),IF(D10&gt;=0,INT(D10),0),0),0)</f>
        <v/>
      </c>
      <c r="AB10">
        <f>IF(AND(AC10&lt;&gt;"",B10&lt;&gt;"",AD10=0),1,0)</f>
        <v/>
      </c>
      <c r="AC10">
        <f>IF(A10="","",IF(ISNUMBER(MATCH(A10,K_Name,0)),MATCH(A10,K_Name,0),""))</f>
        <v/>
      </c>
      <c r="AD10">
        <f>IF(N10="",0,IF(COUNTIF($N$7:N10,N10)&gt;1,1,0))</f>
        <v/>
      </c>
    </row>
    <row r="11">
      <c r="A11" s="18" t="inlineStr">
        <is>
          <t>MATH 151 Calculus I</t>
        </is>
      </c>
      <c r="B11" s="18" t="inlineStr">
        <is>
          <t>Homework</t>
        </is>
      </c>
      <c r="C11" s="19" t="n">
        <v>25</v>
      </c>
      <c r="D11" s="21" t="n">
        <v>2</v>
      </c>
      <c r="E11" s="12">
        <f>IF(COUNTA(A11:D11)=0,"",IF(A11="","Course name missing",IF(AC11="","Course not on Courses sheet",IF(B11="","Category name missing",IF(AD11=1,"Duplicate category",IF(OR(AND(D11&lt;&gt;"",NOT(ISNUMBER(D11))),AND(ISNUMBER(D11),D11&lt;0)),"Drop must be 0 or more",IF(O11=3,"OK (total points: weight not used)",IF(NOT(ISNUMBER(C11)),"Weight missing",IF(C11&lt;0,"Weight can't be negative","OK")))))))))</f>
        <v/>
      </c>
      <c r="F11" s="17">
        <f>IF(AB11=1,COUNTIFS(I_Course,A11,I_Cat,B11,I_Grd,1),"")</f>
        <v/>
      </c>
      <c r="G11" s="17">
        <f>IF(AB11=1,COUNTIFS(I_Course,A11,I_Cat,B11,I_Drop,1),"")</f>
        <v/>
      </c>
      <c r="H11" s="17">
        <f>IF(AB11=1,COUNTIFS(I_Course,A11,I_Cat,B11,I_Up,1),"")</f>
        <v/>
      </c>
      <c r="I11" s="14">
        <f>IF(AB11&lt;&gt;1,"",IF(O11=2,IF(Q11&gt;0,R11/Q11,""),IF(L11&gt;0,K11/L11,"")))</f>
        <v/>
      </c>
      <c r="J11" s="16">
        <f>IF(M11&lt;&gt;1,"",IF(SUMIFS(C_WU,C_Course,A11,C_M,1)&gt;0,P11/SUMIFS(C_WU,C_Course,A11,C_M,1),""))</f>
        <v/>
      </c>
      <c r="K11" s="9">
        <f>IF(AB11=1,SUMIFS(I_Earn,I_Course,A11,I_Cat,B11,I_Kept,1),"")</f>
        <v/>
      </c>
      <c r="L11" s="9">
        <f>IF(AB11=1,SUMIFS(I_Poss,I_Course,A11,I_Cat,B11,I_Kept,1),"")</f>
        <v/>
      </c>
      <c r="M11">
        <f>IF(AND(AB11=1,O11&lt;&gt;3,ISNUMBER(C11)),IF(C11&gt;=0,1,0),0)</f>
        <v/>
      </c>
      <c r="N11">
        <f>IF(AND(A11&lt;&gt;"",B11&lt;&gt;""),A11&amp;"|"&amp;B11,"")</f>
        <v/>
      </c>
      <c r="O11">
        <f>IF(AC11="","",INDEX(K_Mode,AC11))</f>
        <v/>
      </c>
      <c r="P11">
        <f>IF(M11=1,C11,0)</f>
        <v/>
      </c>
      <c r="Q11">
        <f>IF(AB11=1,COUNTIFS(I_Course,A11,I_Cat,B11,I_Kept,1),0)</f>
        <v/>
      </c>
      <c r="R11">
        <f>IF(AB11=1,SUMIFS(I_Pct,I_Course,A11,I_Cat,B11,I_Kept,1),0)</f>
        <v/>
      </c>
      <c r="S11">
        <f>IF(AB11=1,H11,0)</f>
        <v/>
      </c>
      <c r="T11">
        <f>IF(AB11=1,SUMIFS(I_Poss,I_Course,A11,I_Cat,B11,I_Up,1),0)</f>
        <v/>
      </c>
      <c r="U11">
        <f>IF(M11&lt;&gt;1,0,IF(O11=2,IF(Q11+S11&gt;0,R11/(Q11+S11),0),IF(L11+T11&gt;0,K11/(L11+T11),0)))</f>
        <v/>
      </c>
      <c r="V11">
        <f>IF(M11&lt;&gt;1,0,IF(O11=2,IF(Q11+S11&gt;0,S11/(Q11+S11),1),IF(L11+T11&gt;0,T11/(L11+T11),1)))</f>
        <v/>
      </c>
      <c r="W11">
        <f>P11*U11</f>
        <v/>
      </c>
      <c r="X11">
        <f>P11*V11</f>
        <v/>
      </c>
      <c r="Y11">
        <f>IF(AND(M11=1,Q11&gt;0),P11*I11,0)</f>
        <v/>
      </c>
      <c r="Z11">
        <f>IF(AND(M11=1,Q11&gt;0),P11,0)</f>
        <v/>
      </c>
      <c r="AA11">
        <f>IF(AB11=1,IF(ISNUMBER(D11),IF(D11&gt;=0,INT(D11),0),0),0)</f>
        <v/>
      </c>
      <c r="AB11">
        <f>IF(AND(AC11&lt;&gt;"",B11&lt;&gt;"",AD11=0),1,0)</f>
        <v/>
      </c>
      <c r="AC11">
        <f>IF(A11="","",IF(ISNUMBER(MATCH(A11,K_Name,0)),MATCH(A11,K_Name,0),""))</f>
        <v/>
      </c>
      <c r="AD11">
        <f>IF(N11="",0,IF(COUNTIF($N$7:N11,N11)&gt;1,1,0))</f>
        <v/>
      </c>
    </row>
    <row r="12">
      <c r="A12" s="18" t="inlineStr">
        <is>
          <t>MATH 151 Calculus I</t>
        </is>
      </c>
      <c r="B12" s="18" t="inlineStr">
        <is>
          <t>Quizzes</t>
        </is>
      </c>
      <c r="C12" s="19" t="n">
        <v>15</v>
      </c>
      <c r="D12" s="21" t="n">
        <v>0</v>
      </c>
      <c r="E12" s="12">
        <f>IF(COUNTA(A12:D12)=0,"",IF(A12="","Course name missing",IF(AC12="","Course not on Courses sheet",IF(B12="","Category name missing",IF(AD12=1,"Duplicate category",IF(OR(AND(D12&lt;&gt;"",NOT(ISNUMBER(D12))),AND(ISNUMBER(D12),D12&lt;0)),"Drop must be 0 or more",IF(O12=3,"OK (total points: weight not used)",IF(NOT(ISNUMBER(C12)),"Weight missing",IF(C12&lt;0,"Weight can't be negative","OK")))))))))</f>
        <v/>
      </c>
      <c r="F12" s="17">
        <f>IF(AB12=1,COUNTIFS(I_Course,A12,I_Cat,B12,I_Grd,1),"")</f>
        <v/>
      </c>
      <c r="G12" s="17">
        <f>IF(AB12=1,COUNTIFS(I_Course,A12,I_Cat,B12,I_Drop,1),"")</f>
        <v/>
      </c>
      <c r="H12" s="17">
        <f>IF(AB12=1,COUNTIFS(I_Course,A12,I_Cat,B12,I_Up,1),"")</f>
        <v/>
      </c>
      <c r="I12" s="14">
        <f>IF(AB12&lt;&gt;1,"",IF(O12=2,IF(Q12&gt;0,R12/Q12,""),IF(L12&gt;0,K12/L12,"")))</f>
        <v/>
      </c>
      <c r="J12" s="16">
        <f>IF(M12&lt;&gt;1,"",IF(SUMIFS(C_WU,C_Course,A12,C_M,1)&gt;0,P12/SUMIFS(C_WU,C_Course,A12,C_M,1),""))</f>
        <v/>
      </c>
      <c r="K12" s="9">
        <f>IF(AB12=1,SUMIFS(I_Earn,I_Course,A12,I_Cat,B12,I_Kept,1),"")</f>
        <v/>
      </c>
      <c r="L12" s="9">
        <f>IF(AB12=1,SUMIFS(I_Poss,I_Course,A12,I_Cat,B12,I_Kept,1),"")</f>
        <v/>
      </c>
      <c r="M12">
        <f>IF(AND(AB12=1,O12&lt;&gt;3,ISNUMBER(C12)),IF(C12&gt;=0,1,0),0)</f>
        <v/>
      </c>
      <c r="N12">
        <f>IF(AND(A12&lt;&gt;"",B12&lt;&gt;""),A12&amp;"|"&amp;B12,"")</f>
        <v/>
      </c>
      <c r="O12">
        <f>IF(AC12="","",INDEX(K_Mode,AC12))</f>
        <v/>
      </c>
      <c r="P12">
        <f>IF(M12=1,C12,0)</f>
        <v/>
      </c>
      <c r="Q12">
        <f>IF(AB12=1,COUNTIFS(I_Course,A12,I_Cat,B12,I_Kept,1),0)</f>
        <v/>
      </c>
      <c r="R12">
        <f>IF(AB12=1,SUMIFS(I_Pct,I_Course,A12,I_Cat,B12,I_Kept,1),0)</f>
        <v/>
      </c>
      <c r="S12">
        <f>IF(AB12=1,H12,0)</f>
        <v/>
      </c>
      <c r="T12">
        <f>IF(AB12=1,SUMIFS(I_Poss,I_Course,A12,I_Cat,B12,I_Up,1),0)</f>
        <v/>
      </c>
      <c r="U12">
        <f>IF(M12&lt;&gt;1,0,IF(O12=2,IF(Q12+S12&gt;0,R12/(Q12+S12),0),IF(L12+T12&gt;0,K12/(L12+T12),0)))</f>
        <v/>
      </c>
      <c r="V12">
        <f>IF(M12&lt;&gt;1,0,IF(O12=2,IF(Q12+S12&gt;0,S12/(Q12+S12),1),IF(L12+T12&gt;0,T12/(L12+T12),1)))</f>
        <v/>
      </c>
      <c r="W12">
        <f>P12*U12</f>
        <v/>
      </c>
      <c r="X12">
        <f>P12*V12</f>
        <v/>
      </c>
      <c r="Y12">
        <f>IF(AND(M12=1,Q12&gt;0),P12*I12,0)</f>
        <v/>
      </c>
      <c r="Z12">
        <f>IF(AND(M12=1,Q12&gt;0),P12,0)</f>
        <v/>
      </c>
      <c r="AA12">
        <f>IF(AB12=1,IF(ISNUMBER(D12),IF(D12&gt;=0,INT(D12),0),0),0)</f>
        <v/>
      </c>
      <c r="AB12">
        <f>IF(AND(AC12&lt;&gt;"",B12&lt;&gt;"",AD12=0),1,0)</f>
        <v/>
      </c>
      <c r="AC12">
        <f>IF(A12="","",IF(ISNUMBER(MATCH(A12,K_Name,0)),MATCH(A12,K_Name,0),""))</f>
        <v/>
      </c>
      <c r="AD12">
        <f>IF(N12="",0,IF(COUNTIF($N$7:N12,N12)&gt;1,1,0))</f>
        <v/>
      </c>
    </row>
    <row r="13">
      <c r="A13" s="18" t="inlineStr">
        <is>
          <t>MATH 151 Calculus I</t>
        </is>
      </c>
      <c r="B13" s="18" t="inlineStr">
        <is>
          <t>Exams</t>
        </is>
      </c>
      <c r="C13" s="19" t="n">
        <v>60</v>
      </c>
      <c r="D13" s="21" t="n">
        <v>0</v>
      </c>
      <c r="E13" s="12">
        <f>IF(COUNTA(A13:D13)=0,"",IF(A13="","Course name missing",IF(AC13="","Course not on Courses sheet",IF(B13="","Category name missing",IF(AD13=1,"Duplicate category",IF(OR(AND(D13&lt;&gt;"",NOT(ISNUMBER(D13))),AND(ISNUMBER(D13),D13&lt;0)),"Drop must be 0 or more",IF(O13=3,"OK (total points: weight not used)",IF(NOT(ISNUMBER(C13)),"Weight missing",IF(C13&lt;0,"Weight can't be negative","OK")))))))))</f>
        <v/>
      </c>
      <c r="F13" s="17">
        <f>IF(AB13=1,COUNTIFS(I_Course,A13,I_Cat,B13,I_Grd,1),"")</f>
        <v/>
      </c>
      <c r="G13" s="17">
        <f>IF(AB13=1,COUNTIFS(I_Course,A13,I_Cat,B13,I_Drop,1),"")</f>
        <v/>
      </c>
      <c r="H13" s="17">
        <f>IF(AB13=1,COUNTIFS(I_Course,A13,I_Cat,B13,I_Up,1),"")</f>
        <v/>
      </c>
      <c r="I13" s="14">
        <f>IF(AB13&lt;&gt;1,"",IF(O13=2,IF(Q13&gt;0,R13/Q13,""),IF(L13&gt;0,K13/L13,"")))</f>
        <v/>
      </c>
      <c r="J13" s="16">
        <f>IF(M13&lt;&gt;1,"",IF(SUMIFS(C_WU,C_Course,A13,C_M,1)&gt;0,P13/SUMIFS(C_WU,C_Course,A13,C_M,1),""))</f>
        <v/>
      </c>
      <c r="K13" s="9">
        <f>IF(AB13=1,SUMIFS(I_Earn,I_Course,A13,I_Cat,B13,I_Kept,1),"")</f>
        <v/>
      </c>
      <c r="L13" s="9">
        <f>IF(AB13=1,SUMIFS(I_Poss,I_Course,A13,I_Cat,B13,I_Kept,1),"")</f>
        <v/>
      </c>
      <c r="M13">
        <f>IF(AND(AB13=1,O13&lt;&gt;3,ISNUMBER(C13)),IF(C13&gt;=0,1,0),0)</f>
        <v/>
      </c>
      <c r="N13">
        <f>IF(AND(A13&lt;&gt;"",B13&lt;&gt;""),A13&amp;"|"&amp;B13,"")</f>
        <v/>
      </c>
      <c r="O13">
        <f>IF(AC13="","",INDEX(K_Mode,AC13))</f>
        <v/>
      </c>
      <c r="P13">
        <f>IF(M13=1,C13,0)</f>
        <v/>
      </c>
      <c r="Q13">
        <f>IF(AB13=1,COUNTIFS(I_Course,A13,I_Cat,B13,I_Kept,1),0)</f>
        <v/>
      </c>
      <c r="R13">
        <f>IF(AB13=1,SUMIFS(I_Pct,I_Course,A13,I_Cat,B13,I_Kept,1),0)</f>
        <v/>
      </c>
      <c r="S13">
        <f>IF(AB13=1,H13,0)</f>
        <v/>
      </c>
      <c r="T13">
        <f>IF(AB13=1,SUMIFS(I_Poss,I_Course,A13,I_Cat,B13,I_Up,1),0)</f>
        <v/>
      </c>
      <c r="U13">
        <f>IF(M13&lt;&gt;1,0,IF(O13=2,IF(Q13+S13&gt;0,R13/(Q13+S13),0),IF(L13+T13&gt;0,K13/(L13+T13),0)))</f>
        <v/>
      </c>
      <c r="V13">
        <f>IF(M13&lt;&gt;1,0,IF(O13=2,IF(Q13+S13&gt;0,S13/(Q13+S13),1),IF(L13+T13&gt;0,T13/(L13+T13),1)))</f>
        <v/>
      </c>
      <c r="W13">
        <f>P13*U13</f>
        <v/>
      </c>
      <c r="X13">
        <f>P13*V13</f>
        <v/>
      </c>
      <c r="Y13">
        <f>IF(AND(M13=1,Q13&gt;0),P13*I13,0)</f>
        <v/>
      </c>
      <c r="Z13">
        <f>IF(AND(M13=1,Q13&gt;0),P13,0)</f>
        <v/>
      </c>
      <c r="AA13">
        <f>IF(AB13=1,IF(ISNUMBER(D13),IF(D13&gt;=0,INT(D13),0),0),0)</f>
        <v/>
      </c>
      <c r="AB13">
        <f>IF(AND(AC13&lt;&gt;"",B13&lt;&gt;"",AD13=0),1,0)</f>
        <v/>
      </c>
      <c r="AC13">
        <f>IF(A13="","",IF(ISNUMBER(MATCH(A13,K_Name,0)),MATCH(A13,K_Name,0),""))</f>
        <v/>
      </c>
      <c r="AD13">
        <f>IF(N13="",0,IF(COUNTIF($N$7:N13,N13)&gt;1,1,0))</f>
        <v/>
      </c>
    </row>
    <row r="14">
      <c r="A14" s="18" t="inlineStr">
        <is>
          <t>ENGL 101 Composition</t>
        </is>
      </c>
      <c r="B14" s="18" t="inlineStr">
        <is>
          <t>Reflections</t>
        </is>
      </c>
      <c r="C14" s="19" t="n"/>
      <c r="D14" s="21" t="n">
        <v>1</v>
      </c>
      <c r="E14" s="12">
        <f>IF(COUNTA(A14:D14)=0,"",IF(A14="","Course name missing",IF(AC14="","Course not on Courses sheet",IF(B14="","Category name missing",IF(AD14=1,"Duplicate category",IF(OR(AND(D14&lt;&gt;"",NOT(ISNUMBER(D14))),AND(ISNUMBER(D14),D14&lt;0)),"Drop must be 0 or more",IF(O14=3,"OK (total points: weight not used)",IF(NOT(ISNUMBER(C14)),"Weight missing",IF(C14&lt;0,"Weight can't be negative","OK")))))))))</f>
        <v/>
      </c>
      <c r="F14" s="17">
        <f>IF(AB14=1,COUNTIFS(I_Course,A14,I_Cat,B14,I_Grd,1),"")</f>
        <v/>
      </c>
      <c r="G14" s="17">
        <f>IF(AB14=1,COUNTIFS(I_Course,A14,I_Cat,B14,I_Drop,1),"")</f>
        <v/>
      </c>
      <c r="H14" s="17">
        <f>IF(AB14=1,COUNTIFS(I_Course,A14,I_Cat,B14,I_Up,1),"")</f>
        <v/>
      </c>
      <c r="I14" s="14">
        <f>IF(AB14&lt;&gt;1,"",IF(O14=2,IF(Q14&gt;0,R14/Q14,""),IF(L14&gt;0,K14/L14,"")))</f>
        <v/>
      </c>
      <c r="J14" s="16">
        <f>IF(M14&lt;&gt;1,"",IF(SUMIFS(C_WU,C_Course,A14,C_M,1)&gt;0,P14/SUMIFS(C_WU,C_Course,A14,C_M,1),""))</f>
        <v/>
      </c>
      <c r="K14" s="9">
        <f>IF(AB14=1,SUMIFS(I_Earn,I_Course,A14,I_Cat,B14,I_Kept,1),"")</f>
        <v/>
      </c>
      <c r="L14" s="9">
        <f>IF(AB14=1,SUMIFS(I_Poss,I_Course,A14,I_Cat,B14,I_Kept,1),"")</f>
        <v/>
      </c>
      <c r="M14">
        <f>IF(AND(AB14=1,O14&lt;&gt;3,ISNUMBER(C14)),IF(C14&gt;=0,1,0),0)</f>
        <v/>
      </c>
      <c r="N14">
        <f>IF(AND(A14&lt;&gt;"",B14&lt;&gt;""),A14&amp;"|"&amp;B14,"")</f>
        <v/>
      </c>
      <c r="O14">
        <f>IF(AC14="","",INDEX(K_Mode,AC14))</f>
        <v/>
      </c>
      <c r="P14">
        <f>IF(M14=1,C14,0)</f>
        <v/>
      </c>
      <c r="Q14">
        <f>IF(AB14=1,COUNTIFS(I_Course,A14,I_Cat,B14,I_Kept,1),0)</f>
        <v/>
      </c>
      <c r="R14">
        <f>IF(AB14=1,SUMIFS(I_Pct,I_Course,A14,I_Cat,B14,I_Kept,1),0)</f>
        <v/>
      </c>
      <c r="S14">
        <f>IF(AB14=1,H14,0)</f>
        <v/>
      </c>
      <c r="T14">
        <f>IF(AB14=1,SUMIFS(I_Poss,I_Course,A14,I_Cat,B14,I_Up,1),0)</f>
        <v/>
      </c>
      <c r="U14">
        <f>IF(M14&lt;&gt;1,0,IF(O14=2,IF(Q14+S14&gt;0,R14/(Q14+S14),0),IF(L14+T14&gt;0,K14/(L14+T14),0)))</f>
        <v/>
      </c>
      <c r="V14">
        <f>IF(M14&lt;&gt;1,0,IF(O14=2,IF(Q14+S14&gt;0,S14/(Q14+S14),1),IF(L14+T14&gt;0,T14/(L14+T14),1)))</f>
        <v/>
      </c>
      <c r="W14">
        <f>P14*U14</f>
        <v/>
      </c>
      <c r="X14">
        <f>P14*V14</f>
        <v/>
      </c>
      <c r="Y14">
        <f>IF(AND(M14=1,Q14&gt;0),P14*I14,0)</f>
        <v/>
      </c>
      <c r="Z14">
        <f>IF(AND(M14=1,Q14&gt;0),P14,0)</f>
        <v/>
      </c>
      <c r="AA14">
        <f>IF(AB14=1,IF(ISNUMBER(D14),IF(D14&gt;=0,INT(D14),0),0),0)</f>
        <v/>
      </c>
      <c r="AB14">
        <f>IF(AND(AC14&lt;&gt;"",B14&lt;&gt;"",AD14=0),1,0)</f>
        <v/>
      </c>
      <c r="AC14">
        <f>IF(A14="","",IF(ISNUMBER(MATCH(A14,K_Name,0)),MATCH(A14,K_Name,0),""))</f>
        <v/>
      </c>
      <c r="AD14">
        <f>IF(N14="",0,IF(COUNTIF($N$7:N14,N14)&gt;1,1,0))</f>
        <v/>
      </c>
    </row>
    <row r="15">
      <c r="A15" s="18" t="inlineStr">
        <is>
          <t>PSY 100 Intro to Psychology</t>
        </is>
      </c>
      <c r="B15" s="18" t="inlineStr">
        <is>
          <t>Reading checks</t>
        </is>
      </c>
      <c r="C15" s="19" t="n">
        <v>10</v>
      </c>
      <c r="D15" s="21" t="n">
        <v>3</v>
      </c>
      <c r="E15" s="12">
        <f>IF(COUNTA(A15:D15)=0,"",IF(A15="","Course name missing",IF(AC15="","Course not on Courses sheet",IF(B15="","Category name missing",IF(AD15=1,"Duplicate category",IF(OR(AND(D15&lt;&gt;"",NOT(ISNUMBER(D15))),AND(ISNUMBER(D15),D15&lt;0)),"Drop must be 0 or more",IF(O15=3,"OK (total points: weight not used)",IF(NOT(ISNUMBER(C15)),"Weight missing",IF(C15&lt;0,"Weight can't be negative","OK")))))))))</f>
        <v/>
      </c>
      <c r="F15" s="17">
        <f>IF(AB15=1,COUNTIFS(I_Course,A15,I_Cat,B15,I_Grd,1),"")</f>
        <v/>
      </c>
      <c r="G15" s="17">
        <f>IF(AB15=1,COUNTIFS(I_Course,A15,I_Cat,B15,I_Drop,1),"")</f>
        <v/>
      </c>
      <c r="H15" s="17">
        <f>IF(AB15=1,COUNTIFS(I_Course,A15,I_Cat,B15,I_Up,1),"")</f>
        <v/>
      </c>
      <c r="I15" s="14">
        <f>IF(AB15&lt;&gt;1,"",IF(O15=2,IF(Q15&gt;0,R15/Q15,""),IF(L15&gt;0,K15/L15,"")))</f>
        <v/>
      </c>
      <c r="J15" s="16">
        <f>IF(M15&lt;&gt;1,"",IF(SUMIFS(C_WU,C_Course,A15,C_M,1)&gt;0,P15/SUMIFS(C_WU,C_Course,A15,C_M,1),""))</f>
        <v/>
      </c>
      <c r="K15" s="9">
        <f>IF(AB15=1,SUMIFS(I_Earn,I_Course,A15,I_Cat,B15,I_Kept,1),"")</f>
        <v/>
      </c>
      <c r="L15" s="9">
        <f>IF(AB15=1,SUMIFS(I_Poss,I_Course,A15,I_Cat,B15,I_Kept,1),"")</f>
        <v/>
      </c>
      <c r="M15">
        <f>IF(AND(AB15=1,O15&lt;&gt;3,ISNUMBER(C15)),IF(C15&gt;=0,1,0),0)</f>
        <v/>
      </c>
      <c r="N15">
        <f>IF(AND(A15&lt;&gt;"",B15&lt;&gt;""),A15&amp;"|"&amp;B15,"")</f>
        <v/>
      </c>
      <c r="O15">
        <f>IF(AC15="","",INDEX(K_Mode,AC15))</f>
        <v/>
      </c>
      <c r="P15">
        <f>IF(M15=1,C15,0)</f>
        <v/>
      </c>
      <c r="Q15">
        <f>IF(AB15=1,COUNTIFS(I_Course,A15,I_Cat,B15,I_Kept,1),0)</f>
        <v/>
      </c>
      <c r="R15">
        <f>IF(AB15=1,SUMIFS(I_Pct,I_Course,A15,I_Cat,B15,I_Kept,1),0)</f>
        <v/>
      </c>
      <c r="S15">
        <f>IF(AB15=1,H15,0)</f>
        <v/>
      </c>
      <c r="T15">
        <f>IF(AB15=1,SUMIFS(I_Poss,I_Course,A15,I_Cat,B15,I_Up,1),0)</f>
        <v/>
      </c>
      <c r="U15">
        <f>IF(M15&lt;&gt;1,0,IF(O15=2,IF(Q15+S15&gt;0,R15/(Q15+S15),0),IF(L15+T15&gt;0,K15/(L15+T15),0)))</f>
        <v/>
      </c>
      <c r="V15">
        <f>IF(M15&lt;&gt;1,0,IF(O15=2,IF(Q15+S15&gt;0,S15/(Q15+S15),1),IF(L15+T15&gt;0,T15/(L15+T15),1)))</f>
        <v/>
      </c>
      <c r="W15">
        <f>P15*U15</f>
        <v/>
      </c>
      <c r="X15">
        <f>P15*V15</f>
        <v/>
      </c>
      <c r="Y15">
        <f>IF(AND(M15=1,Q15&gt;0),P15*I15,0)</f>
        <v/>
      </c>
      <c r="Z15">
        <f>IF(AND(M15=1,Q15&gt;0),P15,0)</f>
        <v/>
      </c>
      <c r="AA15">
        <f>IF(AB15=1,IF(ISNUMBER(D15),IF(D15&gt;=0,INT(D15),0),0),0)</f>
        <v/>
      </c>
      <c r="AB15">
        <f>IF(AND(AC15&lt;&gt;"",B15&lt;&gt;"",AD15=0),1,0)</f>
        <v/>
      </c>
      <c r="AC15">
        <f>IF(A15="","",IF(ISNUMBER(MATCH(A15,K_Name,0)),MATCH(A15,K_Name,0),""))</f>
        <v/>
      </c>
      <c r="AD15">
        <f>IF(N15="",0,IF(COUNTIF($N$7:N15,N15)&gt;1,1,0))</f>
        <v/>
      </c>
    </row>
    <row r="16">
      <c r="A16" s="18" t="inlineStr">
        <is>
          <t>PSY 100 Intro to Psychology</t>
        </is>
      </c>
      <c r="B16" s="18" t="inlineStr">
        <is>
          <t>Papers</t>
        </is>
      </c>
      <c r="C16" s="19" t="n">
        <v>30</v>
      </c>
      <c r="D16" s="21" t="n">
        <v>0</v>
      </c>
      <c r="E16" s="12">
        <f>IF(COUNTA(A16:D16)=0,"",IF(A16="","Course name missing",IF(AC16="","Course not on Courses sheet",IF(B16="","Category name missing",IF(AD16=1,"Duplicate category",IF(OR(AND(D16&lt;&gt;"",NOT(ISNUMBER(D16))),AND(ISNUMBER(D16),D16&lt;0)),"Drop must be 0 or more",IF(O16=3,"OK (total points: weight not used)",IF(NOT(ISNUMBER(C16)),"Weight missing",IF(C16&lt;0,"Weight can't be negative","OK")))))))))</f>
        <v/>
      </c>
      <c r="F16" s="17">
        <f>IF(AB16=1,COUNTIFS(I_Course,A16,I_Cat,B16,I_Grd,1),"")</f>
        <v/>
      </c>
      <c r="G16" s="17">
        <f>IF(AB16=1,COUNTIFS(I_Course,A16,I_Cat,B16,I_Drop,1),"")</f>
        <v/>
      </c>
      <c r="H16" s="17">
        <f>IF(AB16=1,COUNTIFS(I_Course,A16,I_Cat,B16,I_Up,1),"")</f>
        <v/>
      </c>
      <c r="I16" s="14">
        <f>IF(AB16&lt;&gt;1,"",IF(O16=2,IF(Q16&gt;0,R16/Q16,""),IF(L16&gt;0,K16/L16,"")))</f>
        <v/>
      </c>
      <c r="J16" s="16">
        <f>IF(M16&lt;&gt;1,"",IF(SUMIFS(C_WU,C_Course,A16,C_M,1)&gt;0,P16/SUMIFS(C_WU,C_Course,A16,C_M,1),""))</f>
        <v/>
      </c>
      <c r="K16" s="9">
        <f>IF(AB16=1,SUMIFS(I_Earn,I_Course,A16,I_Cat,B16,I_Kept,1),"")</f>
        <v/>
      </c>
      <c r="L16" s="9">
        <f>IF(AB16=1,SUMIFS(I_Poss,I_Course,A16,I_Cat,B16,I_Kept,1),"")</f>
        <v/>
      </c>
      <c r="M16">
        <f>IF(AND(AB16=1,O16&lt;&gt;3,ISNUMBER(C16)),IF(C16&gt;=0,1,0),0)</f>
        <v/>
      </c>
      <c r="N16">
        <f>IF(AND(A16&lt;&gt;"",B16&lt;&gt;""),A16&amp;"|"&amp;B16,"")</f>
        <v/>
      </c>
      <c r="O16">
        <f>IF(AC16="","",INDEX(K_Mode,AC16))</f>
        <v/>
      </c>
      <c r="P16">
        <f>IF(M16=1,C16,0)</f>
        <v/>
      </c>
      <c r="Q16">
        <f>IF(AB16=1,COUNTIFS(I_Course,A16,I_Cat,B16,I_Kept,1),0)</f>
        <v/>
      </c>
      <c r="R16">
        <f>IF(AB16=1,SUMIFS(I_Pct,I_Course,A16,I_Cat,B16,I_Kept,1),0)</f>
        <v/>
      </c>
      <c r="S16">
        <f>IF(AB16=1,H16,0)</f>
        <v/>
      </c>
      <c r="T16">
        <f>IF(AB16=1,SUMIFS(I_Poss,I_Course,A16,I_Cat,B16,I_Up,1),0)</f>
        <v/>
      </c>
      <c r="U16">
        <f>IF(M16&lt;&gt;1,0,IF(O16=2,IF(Q16+S16&gt;0,R16/(Q16+S16),0),IF(L16+T16&gt;0,K16/(L16+T16),0)))</f>
        <v/>
      </c>
      <c r="V16">
        <f>IF(M16&lt;&gt;1,0,IF(O16=2,IF(Q16+S16&gt;0,S16/(Q16+S16),1),IF(L16+T16&gt;0,T16/(L16+T16),1)))</f>
        <v/>
      </c>
      <c r="W16">
        <f>P16*U16</f>
        <v/>
      </c>
      <c r="X16">
        <f>P16*V16</f>
        <v/>
      </c>
      <c r="Y16">
        <f>IF(AND(M16=1,Q16&gt;0),P16*I16,0)</f>
        <v/>
      </c>
      <c r="Z16">
        <f>IF(AND(M16=1,Q16&gt;0),P16,0)</f>
        <v/>
      </c>
      <c r="AA16">
        <f>IF(AB16=1,IF(ISNUMBER(D16),IF(D16&gt;=0,INT(D16),0),0),0)</f>
        <v/>
      </c>
      <c r="AB16">
        <f>IF(AND(AC16&lt;&gt;"",B16&lt;&gt;"",AD16=0),1,0)</f>
        <v/>
      </c>
      <c r="AC16">
        <f>IF(A16="","",IF(ISNUMBER(MATCH(A16,K_Name,0)),MATCH(A16,K_Name,0),""))</f>
        <v/>
      </c>
      <c r="AD16">
        <f>IF(N16="",0,IF(COUNTIF($N$7:N16,N16)&gt;1,1,0))</f>
        <v/>
      </c>
    </row>
    <row r="17">
      <c r="A17" s="18" t="inlineStr">
        <is>
          <t>PSY 100 Intro to Psychology</t>
        </is>
      </c>
      <c r="B17" s="18" t="inlineStr">
        <is>
          <t>Exams</t>
        </is>
      </c>
      <c r="C17" s="19" t="n">
        <v>60</v>
      </c>
      <c r="D17" s="21" t="n">
        <v>0</v>
      </c>
      <c r="E17" s="12">
        <f>IF(COUNTA(A17:D17)=0,"",IF(A17="","Course name missing",IF(AC17="","Course not on Courses sheet",IF(B17="","Category name missing",IF(AD17=1,"Duplicate category",IF(OR(AND(D17&lt;&gt;"",NOT(ISNUMBER(D17))),AND(ISNUMBER(D17),D17&lt;0)),"Drop must be 0 or more",IF(O17=3,"OK (total points: weight not used)",IF(NOT(ISNUMBER(C17)),"Weight missing",IF(C17&lt;0,"Weight can't be negative","OK")))))))))</f>
        <v/>
      </c>
      <c r="F17" s="17">
        <f>IF(AB17=1,COUNTIFS(I_Course,A17,I_Cat,B17,I_Grd,1),"")</f>
        <v/>
      </c>
      <c r="G17" s="17">
        <f>IF(AB17=1,COUNTIFS(I_Course,A17,I_Cat,B17,I_Drop,1),"")</f>
        <v/>
      </c>
      <c r="H17" s="17">
        <f>IF(AB17=1,COUNTIFS(I_Course,A17,I_Cat,B17,I_Up,1),"")</f>
        <v/>
      </c>
      <c r="I17" s="14">
        <f>IF(AB17&lt;&gt;1,"",IF(O17=2,IF(Q17&gt;0,R17/Q17,""),IF(L17&gt;0,K17/L17,"")))</f>
        <v/>
      </c>
      <c r="J17" s="16">
        <f>IF(M17&lt;&gt;1,"",IF(SUMIFS(C_WU,C_Course,A17,C_M,1)&gt;0,P17/SUMIFS(C_WU,C_Course,A17,C_M,1),""))</f>
        <v/>
      </c>
      <c r="K17" s="9">
        <f>IF(AB17=1,SUMIFS(I_Earn,I_Course,A17,I_Cat,B17,I_Kept,1),"")</f>
        <v/>
      </c>
      <c r="L17" s="9">
        <f>IF(AB17=1,SUMIFS(I_Poss,I_Course,A17,I_Cat,B17,I_Kept,1),"")</f>
        <v/>
      </c>
      <c r="M17">
        <f>IF(AND(AB17=1,O17&lt;&gt;3,ISNUMBER(C17)),IF(C17&gt;=0,1,0),0)</f>
        <v/>
      </c>
      <c r="N17">
        <f>IF(AND(A17&lt;&gt;"",B17&lt;&gt;""),A17&amp;"|"&amp;B17,"")</f>
        <v/>
      </c>
      <c r="O17">
        <f>IF(AC17="","",INDEX(K_Mode,AC17))</f>
        <v/>
      </c>
      <c r="P17">
        <f>IF(M17=1,C17,0)</f>
        <v/>
      </c>
      <c r="Q17">
        <f>IF(AB17=1,COUNTIFS(I_Course,A17,I_Cat,B17,I_Kept,1),0)</f>
        <v/>
      </c>
      <c r="R17">
        <f>IF(AB17=1,SUMIFS(I_Pct,I_Course,A17,I_Cat,B17,I_Kept,1),0)</f>
        <v/>
      </c>
      <c r="S17">
        <f>IF(AB17=1,H17,0)</f>
        <v/>
      </c>
      <c r="T17">
        <f>IF(AB17=1,SUMIFS(I_Poss,I_Course,A17,I_Cat,B17,I_Up,1),0)</f>
        <v/>
      </c>
      <c r="U17">
        <f>IF(M17&lt;&gt;1,0,IF(O17=2,IF(Q17+S17&gt;0,R17/(Q17+S17),0),IF(L17+T17&gt;0,K17/(L17+T17),0)))</f>
        <v/>
      </c>
      <c r="V17">
        <f>IF(M17&lt;&gt;1,0,IF(O17=2,IF(Q17+S17&gt;0,S17/(Q17+S17),1),IF(L17+T17&gt;0,T17/(L17+T17),1)))</f>
        <v/>
      </c>
      <c r="W17">
        <f>P17*U17</f>
        <v/>
      </c>
      <c r="X17">
        <f>P17*V17</f>
        <v/>
      </c>
      <c r="Y17">
        <f>IF(AND(M17=1,Q17&gt;0),P17*I17,0)</f>
        <v/>
      </c>
      <c r="Z17">
        <f>IF(AND(M17=1,Q17&gt;0),P17,0)</f>
        <v/>
      </c>
      <c r="AA17">
        <f>IF(AB17=1,IF(ISNUMBER(D17),IF(D17&gt;=0,INT(D17),0),0),0)</f>
        <v/>
      </c>
      <c r="AB17">
        <f>IF(AND(AC17&lt;&gt;"",B17&lt;&gt;"",AD17=0),1,0)</f>
        <v/>
      </c>
      <c r="AC17">
        <f>IF(A17="","",IF(ISNUMBER(MATCH(A17,K_Name,0)),MATCH(A17,K_Name,0),""))</f>
        <v/>
      </c>
      <c r="AD17">
        <f>IF(N17="",0,IF(COUNTIF($N$7:N17,N17)&gt;1,1,0))</f>
        <v/>
      </c>
    </row>
    <row r="18">
      <c r="A18" s="18" t="n"/>
      <c r="B18" s="18" t="n"/>
      <c r="C18" s="19" t="n"/>
      <c r="D18" s="21" t="n"/>
      <c r="E18" s="12">
        <f>IF(COUNTA(A18:D18)=0,"",IF(A18="","Course name missing",IF(AC18="","Course not on Courses sheet",IF(B18="","Category name missing",IF(AD18=1,"Duplicate category",IF(OR(AND(D18&lt;&gt;"",NOT(ISNUMBER(D18))),AND(ISNUMBER(D18),D18&lt;0)),"Drop must be 0 or more",IF(O18=3,"OK (total points: weight not used)",IF(NOT(ISNUMBER(C18)),"Weight missing",IF(C18&lt;0,"Weight can't be negative","OK")))))))))</f>
        <v/>
      </c>
      <c r="F18" s="17">
        <f>IF(AB18=1,COUNTIFS(I_Course,A18,I_Cat,B18,I_Grd,1),"")</f>
        <v/>
      </c>
      <c r="G18" s="17">
        <f>IF(AB18=1,COUNTIFS(I_Course,A18,I_Cat,B18,I_Drop,1),"")</f>
        <v/>
      </c>
      <c r="H18" s="17">
        <f>IF(AB18=1,COUNTIFS(I_Course,A18,I_Cat,B18,I_Up,1),"")</f>
        <v/>
      </c>
      <c r="I18" s="14">
        <f>IF(AB18&lt;&gt;1,"",IF(O18=2,IF(Q18&gt;0,R18/Q18,""),IF(L18&gt;0,K18/L18,"")))</f>
        <v/>
      </c>
      <c r="J18" s="16">
        <f>IF(M18&lt;&gt;1,"",IF(SUMIFS(C_WU,C_Course,A18,C_M,1)&gt;0,P18/SUMIFS(C_WU,C_Course,A18,C_M,1),""))</f>
        <v/>
      </c>
      <c r="K18" s="9">
        <f>IF(AB18=1,SUMIFS(I_Earn,I_Course,A18,I_Cat,B18,I_Kept,1),"")</f>
        <v/>
      </c>
      <c r="L18" s="9">
        <f>IF(AB18=1,SUMIFS(I_Poss,I_Course,A18,I_Cat,B18,I_Kept,1),"")</f>
        <v/>
      </c>
      <c r="M18">
        <f>IF(AND(AB18=1,O18&lt;&gt;3,ISNUMBER(C18)),IF(C18&gt;=0,1,0),0)</f>
        <v/>
      </c>
      <c r="N18">
        <f>IF(AND(A18&lt;&gt;"",B18&lt;&gt;""),A18&amp;"|"&amp;B18,"")</f>
        <v/>
      </c>
      <c r="O18">
        <f>IF(AC18="","",INDEX(K_Mode,AC18))</f>
        <v/>
      </c>
      <c r="P18">
        <f>IF(M18=1,C18,0)</f>
        <v/>
      </c>
      <c r="Q18">
        <f>IF(AB18=1,COUNTIFS(I_Course,A18,I_Cat,B18,I_Kept,1),0)</f>
        <v/>
      </c>
      <c r="R18">
        <f>IF(AB18=1,SUMIFS(I_Pct,I_Course,A18,I_Cat,B18,I_Kept,1),0)</f>
        <v/>
      </c>
      <c r="S18">
        <f>IF(AB18=1,H18,0)</f>
        <v/>
      </c>
      <c r="T18">
        <f>IF(AB18=1,SUMIFS(I_Poss,I_Course,A18,I_Cat,B18,I_Up,1),0)</f>
        <v/>
      </c>
      <c r="U18">
        <f>IF(M18&lt;&gt;1,0,IF(O18=2,IF(Q18+S18&gt;0,R18/(Q18+S18),0),IF(L18+T18&gt;0,K18/(L18+T18),0)))</f>
        <v/>
      </c>
      <c r="V18">
        <f>IF(M18&lt;&gt;1,0,IF(O18=2,IF(Q18+S18&gt;0,S18/(Q18+S18),1),IF(L18+T18&gt;0,T18/(L18+T18),1)))</f>
        <v/>
      </c>
      <c r="W18">
        <f>P18*U18</f>
        <v/>
      </c>
      <c r="X18">
        <f>P18*V18</f>
        <v/>
      </c>
      <c r="Y18">
        <f>IF(AND(M18=1,Q18&gt;0),P18*I18,0)</f>
        <v/>
      </c>
      <c r="Z18">
        <f>IF(AND(M18=1,Q18&gt;0),P18,0)</f>
        <v/>
      </c>
      <c r="AA18">
        <f>IF(AB18=1,IF(ISNUMBER(D18),IF(D18&gt;=0,INT(D18),0),0),0)</f>
        <v/>
      </c>
      <c r="AB18">
        <f>IF(AND(AC18&lt;&gt;"",B18&lt;&gt;"",AD18=0),1,0)</f>
        <v/>
      </c>
      <c r="AC18">
        <f>IF(A18="","",IF(ISNUMBER(MATCH(A18,K_Name,0)),MATCH(A18,K_Name,0),""))</f>
        <v/>
      </c>
      <c r="AD18">
        <f>IF(N18="",0,IF(COUNTIF($N$7:N18,N18)&gt;1,1,0))</f>
        <v/>
      </c>
    </row>
    <row r="19">
      <c r="A19" s="18" t="n"/>
      <c r="B19" s="18" t="n"/>
      <c r="C19" s="19" t="n"/>
      <c r="D19" s="21" t="n"/>
      <c r="E19" s="12">
        <f>IF(COUNTA(A19:D19)=0,"",IF(A19="","Course name missing",IF(AC19="","Course not on Courses sheet",IF(B19="","Category name missing",IF(AD19=1,"Duplicate category",IF(OR(AND(D19&lt;&gt;"",NOT(ISNUMBER(D19))),AND(ISNUMBER(D19),D19&lt;0)),"Drop must be 0 or more",IF(O19=3,"OK (total points: weight not used)",IF(NOT(ISNUMBER(C19)),"Weight missing",IF(C19&lt;0,"Weight can't be negative","OK")))))))))</f>
        <v/>
      </c>
      <c r="F19" s="17">
        <f>IF(AB19=1,COUNTIFS(I_Course,A19,I_Cat,B19,I_Grd,1),"")</f>
        <v/>
      </c>
      <c r="G19" s="17">
        <f>IF(AB19=1,COUNTIFS(I_Course,A19,I_Cat,B19,I_Drop,1),"")</f>
        <v/>
      </c>
      <c r="H19" s="17">
        <f>IF(AB19=1,COUNTIFS(I_Course,A19,I_Cat,B19,I_Up,1),"")</f>
        <v/>
      </c>
      <c r="I19" s="14">
        <f>IF(AB19&lt;&gt;1,"",IF(O19=2,IF(Q19&gt;0,R19/Q19,""),IF(L19&gt;0,K19/L19,"")))</f>
        <v/>
      </c>
      <c r="J19" s="16">
        <f>IF(M19&lt;&gt;1,"",IF(SUMIFS(C_WU,C_Course,A19,C_M,1)&gt;0,P19/SUMIFS(C_WU,C_Course,A19,C_M,1),""))</f>
        <v/>
      </c>
      <c r="K19" s="9">
        <f>IF(AB19=1,SUMIFS(I_Earn,I_Course,A19,I_Cat,B19,I_Kept,1),"")</f>
        <v/>
      </c>
      <c r="L19" s="9">
        <f>IF(AB19=1,SUMIFS(I_Poss,I_Course,A19,I_Cat,B19,I_Kept,1),"")</f>
        <v/>
      </c>
      <c r="M19">
        <f>IF(AND(AB19=1,O19&lt;&gt;3,ISNUMBER(C19)),IF(C19&gt;=0,1,0),0)</f>
        <v/>
      </c>
      <c r="N19">
        <f>IF(AND(A19&lt;&gt;"",B19&lt;&gt;""),A19&amp;"|"&amp;B19,"")</f>
        <v/>
      </c>
      <c r="O19">
        <f>IF(AC19="","",INDEX(K_Mode,AC19))</f>
        <v/>
      </c>
      <c r="P19">
        <f>IF(M19=1,C19,0)</f>
        <v/>
      </c>
      <c r="Q19">
        <f>IF(AB19=1,COUNTIFS(I_Course,A19,I_Cat,B19,I_Kept,1),0)</f>
        <v/>
      </c>
      <c r="R19">
        <f>IF(AB19=1,SUMIFS(I_Pct,I_Course,A19,I_Cat,B19,I_Kept,1),0)</f>
        <v/>
      </c>
      <c r="S19">
        <f>IF(AB19=1,H19,0)</f>
        <v/>
      </c>
      <c r="T19">
        <f>IF(AB19=1,SUMIFS(I_Poss,I_Course,A19,I_Cat,B19,I_Up,1),0)</f>
        <v/>
      </c>
      <c r="U19">
        <f>IF(M19&lt;&gt;1,0,IF(O19=2,IF(Q19+S19&gt;0,R19/(Q19+S19),0),IF(L19+T19&gt;0,K19/(L19+T19),0)))</f>
        <v/>
      </c>
      <c r="V19">
        <f>IF(M19&lt;&gt;1,0,IF(O19=2,IF(Q19+S19&gt;0,S19/(Q19+S19),1),IF(L19+T19&gt;0,T19/(L19+T19),1)))</f>
        <v/>
      </c>
      <c r="W19">
        <f>P19*U19</f>
        <v/>
      </c>
      <c r="X19">
        <f>P19*V19</f>
        <v/>
      </c>
      <c r="Y19">
        <f>IF(AND(M19=1,Q19&gt;0),P19*I19,0)</f>
        <v/>
      </c>
      <c r="Z19">
        <f>IF(AND(M19=1,Q19&gt;0),P19,0)</f>
        <v/>
      </c>
      <c r="AA19">
        <f>IF(AB19=1,IF(ISNUMBER(D19),IF(D19&gt;=0,INT(D19),0),0),0)</f>
        <v/>
      </c>
      <c r="AB19">
        <f>IF(AND(AC19&lt;&gt;"",B19&lt;&gt;"",AD19=0),1,0)</f>
        <v/>
      </c>
      <c r="AC19">
        <f>IF(A19="","",IF(ISNUMBER(MATCH(A19,K_Name,0)),MATCH(A19,K_Name,0),""))</f>
        <v/>
      </c>
      <c r="AD19">
        <f>IF(N19="",0,IF(COUNTIF($N$7:N19,N19)&gt;1,1,0))</f>
        <v/>
      </c>
    </row>
    <row r="20">
      <c r="A20" s="18" t="n"/>
      <c r="B20" s="18" t="n"/>
      <c r="C20" s="19" t="n"/>
      <c r="D20" s="21" t="n"/>
      <c r="E20" s="12">
        <f>IF(COUNTA(A20:D20)=0,"",IF(A20="","Course name missing",IF(AC20="","Course not on Courses sheet",IF(B20="","Category name missing",IF(AD20=1,"Duplicate category",IF(OR(AND(D20&lt;&gt;"",NOT(ISNUMBER(D20))),AND(ISNUMBER(D20),D20&lt;0)),"Drop must be 0 or more",IF(O20=3,"OK (total points: weight not used)",IF(NOT(ISNUMBER(C20)),"Weight missing",IF(C20&lt;0,"Weight can't be negative","OK")))))))))</f>
        <v/>
      </c>
      <c r="F20" s="17">
        <f>IF(AB20=1,COUNTIFS(I_Course,A20,I_Cat,B20,I_Grd,1),"")</f>
        <v/>
      </c>
      <c r="G20" s="17">
        <f>IF(AB20=1,COUNTIFS(I_Course,A20,I_Cat,B20,I_Drop,1),"")</f>
        <v/>
      </c>
      <c r="H20" s="17">
        <f>IF(AB20=1,COUNTIFS(I_Course,A20,I_Cat,B20,I_Up,1),"")</f>
        <v/>
      </c>
      <c r="I20" s="14">
        <f>IF(AB20&lt;&gt;1,"",IF(O20=2,IF(Q20&gt;0,R20/Q20,""),IF(L20&gt;0,K20/L20,"")))</f>
        <v/>
      </c>
      <c r="J20" s="16">
        <f>IF(M20&lt;&gt;1,"",IF(SUMIFS(C_WU,C_Course,A20,C_M,1)&gt;0,P20/SUMIFS(C_WU,C_Course,A20,C_M,1),""))</f>
        <v/>
      </c>
      <c r="K20" s="9">
        <f>IF(AB20=1,SUMIFS(I_Earn,I_Course,A20,I_Cat,B20,I_Kept,1),"")</f>
        <v/>
      </c>
      <c r="L20" s="9">
        <f>IF(AB20=1,SUMIFS(I_Poss,I_Course,A20,I_Cat,B20,I_Kept,1),"")</f>
        <v/>
      </c>
      <c r="M20">
        <f>IF(AND(AB20=1,O20&lt;&gt;3,ISNUMBER(C20)),IF(C20&gt;=0,1,0),0)</f>
        <v/>
      </c>
      <c r="N20">
        <f>IF(AND(A20&lt;&gt;"",B20&lt;&gt;""),A20&amp;"|"&amp;B20,"")</f>
        <v/>
      </c>
      <c r="O20">
        <f>IF(AC20="","",INDEX(K_Mode,AC20))</f>
        <v/>
      </c>
      <c r="P20">
        <f>IF(M20=1,C20,0)</f>
        <v/>
      </c>
      <c r="Q20">
        <f>IF(AB20=1,COUNTIFS(I_Course,A20,I_Cat,B20,I_Kept,1),0)</f>
        <v/>
      </c>
      <c r="R20">
        <f>IF(AB20=1,SUMIFS(I_Pct,I_Course,A20,I_Cat,B20,I_Kept,1),0)</f>
        <v/>
      </c>
      <c r="S20">
        <f>IF(AB20=1,H20,0)</f>
        <v/>
      </c>
      <c r="T20">
        <f>IF(AB20=1,SUMIFS(I_Poss,I_Course,A20,I_Cat,B20,I_Up,1),0)</f>
        <v/>
      </c>
      <c r="U20">
        <f>IF(M20&lt;&gt;1,0,IF(O20=2,IF(Q20+S20&gt;0,R20/(Q20+S20),0),IF(L20+T20&gt;0,K20/(L20+T20),0)))</f>
        <v/>
      </c>
      <c r="V20">
        <f>IF(M20&lt;&gt;1,0,IF(O20=2,IF(Q20+S20&gt;0,S20/(Q20+S20),1),IF(L20+T20&gt;0,T20/(L20+T20),1)))</f>
        <v/>
      </c>
      <c r="W20">
        <f>P20*U20</f>
        <v/>
      </c>
      <c r="X20">
        <f>P20*V20</f>
        <v/>
      </c>
      <c r="Y20">
        <f>IF(AND(M20=1,Q20&gt;0),P20*I20,0)</f>
        <v/>
      </c>
      <c r="Z20">
        <f>IF(AND(M20=1,Q20&gt;0),P20,0)</f>
        <v/>
      </c>
      <c r="AA20">
        <f>IF(AB20=1,IF(ISNUMBER(D20),IF(D20&gt;=0,INT(D20),0),0),0)</f>
        <v/>
      </c>
      <c r="AB20">
        <f>IF(AND(AC20&lt;&gt;"",B20&lt;&gt;"",AD20=0),1,0)</f>
        <v/>
      </c>
      <c r="AC20">
        <f>IF(A20="","",IF(ISNUMBER(MATCH(A20,K_Name,0)),MATCH(A20,K_Name,0),""))</f>
        <v/>
      </c>
      <c r="AD20">
        <f>IF(N20="",0,IF(COUNTIF($N$7:N20,N20)&gt;1,1,0))</f>
        <v/>
      </c>
    </row>
    <row r="21">
      <c r="A21" s="18" t="n"/>
      <c r="B21" s="18" t="n"/>
      <c r="C21" s="19" t="n"/>
      <c r="D21" s="21" t="n"/>
      <c r="E21" s="12">
        <f>IF(COUNTA(A21:D21)=0,"",IF(A21="","Course name missing",IF(AC21="","Course not on Courses sheet",IF(B21="","Category name missing",IF(AD21=1,"Duplicate category",IF(OR(AND(D21&lt;&gt;"",NOT(ISNUMBER(D21))),AND(ISNUMBER(D21),D21&lt;0)),"Drop must be 0 or more",IF(O21=3,"OK (total points: weight not used)",IF(NOT(ISNUMBER(C21)),"Weight missing",IF(C21&lt;0,"Weight can't be negative","OK")))))))))</f>
        <v/>
      </c>
      <c r="F21" s="17">
        <f>IF(AB21=1,COUNTIFS(I_Course,A21,I_Cat,B21,I_Grd,1),"")</f>
        <v/>
      </c>
      <c r="G21" s="17">
        <f>IF(AB21=1,COUNTIFS(I_Course,A21,I_Cat,B21,I_Drop,1),"")</f>
        <v/>
      </c>
      <c r="H21" s="17">
        <f>IF(AB21=1,COUNTIFS(I_Course,A21,I_Cat,B21,I_Up,1),"")</f>
        <v/>
      </c>
      <c r="I21" s="14">
        <f>IF(AB21&lt;&gt;1,"",IF(O21=2,IF(Q21&gt;0,R21/Q21,""),IF(L21&gt;0,K21/L21,"")))</f>
        <v/>
      </c>
      <c r="J21" s="16">
        <f>IF(M21&lt;&gt;1,"",IF(SUMIFS(C_WU,C_Course,A21,C_M,1)&gt;0,P21/SUMIFS(C_WU,C_Course,A21,C_M,1),""))</f>
        <v/>
      </c>
      <c r="K21" s="9">
        <f>IF(AB21=1,SUMIFS(I_Earn,I_Course,A21,I_Cat,B21,I_Kept,1),"")</f>
        <v/>
      </c>
      <c r="L21" s="9">
        <f>IF(AB21=1,SUMIFS(I_Poss,I_Course,A21,I_Cat,B21,I_Kept,1),"")</f>
        <v/>
      </c>
      <c r="M21">
        <f>IF(AND(AB21=1,O21&lt;&gt;3,ISNUMBER(C21)),IF(C21&gt;=0,1,0),0)</f>
        <v/>
      </c>
      <c r="N21">
        <f>IF(AND(A21&lt;&gt;"",B21&lt;&gt;""),A21&amp;"|"&amp;B21,"")</f>
        <v/>
      </c>
      <c r="O21">
        <f>IF(AC21="","",INDEX(K_Mode,AC21))</f>
        <v/>
      </c>
      <c r="P21">
        <f>IF(M21=1,C21,0)</f>
        <v/>
      </c>
      <c r="Q21">
        <f>IF(AB21=1,COUNTIFS(I_Course,A21,I_Cat,B21,I_Kept,1),0)</f>
        <v/>
      </c>
      <c r="R21">
        <f>IF(AB21=1,SUMIFS(I_Pct,I_Course,A21,I_Cat,B21,I_Kept,1),0)</f>
        <v/>
      </c>
      <c r="S21">
        <f>IF(AB21=1,H21,0)</f>
        <v/>
      </c>
      <c r="T21">
        <f>IF(AB21=1,SUMIFS(I_Poss,I_Course,A21,I_Cat,B21,I_Up,1),0)</f>
        <v/>
      </c>
      <c r="U21">
        <f>IF(M21&lt;&gt;1,0,IF(O21=2,IF(Q21+S21&gt;0,R21/(Q21+S21),0),IF(L21+T21&gt;0,K21/(L21+T21),0)))</f>
        <v/>
      </c>
      <c r="V21">
        <f>IF(M21&lt;&gt;1,0,IF(O21=2,IF(Q21+S21&gt;0,S21/(Q21+S21),1),IF(L21+T21&gt;0,T21/(L21+T21),1)))</f>
        <v/>
      </c>
      <c r="W21">
        <f>P21*U21</f>
        <v/>
      </c>
      <c r="X21">
        <f>P21*V21</f>
        <v/>
      </c>
      <c r="Y21">
        <f>IF(AND(M21=1,Q21&gt;0),P21*I21,0)</f>
        <v/>
      </c>
      <c r="Z21">
        <f>IF(AND(M21=1,Q21&gt;0),P21,0)</f>
        <v/>
      </c>
      <c r="AA21">
        <f>IF(AB21=1,IF(ISNUMBER(D21),IF(D21&gt;=0,INT(D21),0),0),0)</f>
        <v/>
      </c>
      <c r="AB21">
        <f>IF(AND(AC21&lt;&gt;"",B21&lt;&gt;"",AD21=0),1,0)</f>
        <v/>
      </c>
      <c r="AC21">
        <f>IF(A21="","",IF(ISNUMBER(MATCH(A21,K_Name,0)),MATCH(A21,K_Name,0),""))</f>
        <v/>
      </c>
      <c r="AD21">
        <f>IF(N21="",0,IF(COUNTIF($N$7:N21,N21)&gt;1,1,0))</f>
        <v/>
      </c>
    </row>
    <row r="22">
      <c r="A22" s="18" t="n"/>
      <c r="B22" s="18" t="n"/>
      <c r="C22" s="19" t="n"/>
      <c r="D22" s="21" t="n"/>
      <c r="E22" s="12">
        <f>IF(COUNTA(A22:D22)=0,"",IF(A22="","Course name missing",IF(AC22="","Course not on Courses sheet",IF(B22="","Category name missing",IF(AD22=1,"Duplicate category",IF(OR(AND(D22&lt;&gt;"",NOT(ISNUMBER(D22))),AND(ISNUMBER(D22),D22&lt;0)),"Drop must be 0 or more",IF(O22=3,"OK (total points: weight not used)",IF(NOT(ISNUMBER(C22)),"Weight missing",IF(C22&lt;0,"Weight can't be negative","OK")))))))))</f>
        <v/>
      </c>
      <c r="F22" s="17">
        <f>IF(AB22=1,COUNTIFS(I_Course,A22,I_Cat,B22,I_Grd,1),"")</f>
        <v/>
      </c>
      <c r="G22" s="17">
        <f>IF(AB22=1,COUNTIFS(I_Course,A22,I_Cat,B22,I_Drop,1),"")</f>
        <v/>
      </c>
      <c r="H22" s="17">
        <f>IF(AB22=1,COUNTIFS(I_Course,A22,I_Cat,B22,I_Up,1),"")</f>
        <v/>
      </c>
      <c r="I22" s="14">
        <f>IF(AB22&lt;&gt;1,"",IF(O22=2,IF(Q22&gt;0,R22/Q22,""),IF(L22&gt;0,K22/L22,"")))</f>
        <v/>
      </c>
      <c r="J22" s="16">
        <f>IF(M22&lt;&gt;1,"",IF(SUMIFS(C_WU,C_Course,A22,C_M,1)&gt;0,P22/SUMIFS(C_WU,C_Course,A22,C_M,1),""))</f>
        <v/>
      </c>
      <c r="K22" s="9">
        <f>IF(AB22=1,SUMIFS(I_Earn,I_Course,A22,I_Cat,B22,I_Kept,1),"")</f>
        <v/>
      </c>
      <c r="L22" s="9">
        <f>IF(AB22=1,SUMIFS(I_Poss,I_Course,A22,I_Cat,B22,I_Kept,1),"")</f>
        <v/>
      </c>
      <c r="M22">
        <f>IF(AND(AB22=1,O22&lt;&gt;3,ISNUMBER(C22)),IF(C22&gt;=0,1,0),0)</f>
        <v/>
      </c>
      <c r="N22">
        <f>IF(AND(A22&lt;&gt;"",B22&lt;&gt;""),A22&amp;"|"&amp;B22,"")</f>
        <v/>
      </c>
      <c r="O22">
        <f>IF(AC22="","",INDEX(K_Mode,AC22))</f>
        <v/>
      </c>
      <c r="P22">
        <f>IF(M22=1,C22,0)</f>
        <v/>
      </c>
      <c r="Q22">
        <f>IF(AB22=1,COUNTIFS(I_Course,A22,I_Cat,B22,I_Kept,1),0)</f>
        <v/>
      </c>
      <c r="R22">
        <f>IF(AB22=1,SUMIFS(I_Pct,I_Course,A22,I_Cat,B22,I_Kept,1),0)</f>
        <v/>
      </c>
      <c r="S22">
        <f>IF(AB22=1,H22,0)</f>
        <v/>
      </c>
      <c r="T22">
        <f>IF(AB22=1,SUMIFS(I_Poss,I_Course,A22,I_Cat,B22,I_Up,1),0)</f>
        <v/>
      </c>
      <c r="U22">
        <f>IF(M22&lt;&gt;1,0,IF(O22=2,IF(Q22+S22&gt;0,R22/(Q22+S22),0),IF(L22+T22&gt;0,K22/(L22+T22),0)))</f>
        <v/>
      </c>
      <c r="V22">
        <f>IF(M22&lt;&gt;1,0,IF(O22=2,IF(Q22+S22&gt;0,S22/(Q22+S22),1),IF(L22+T22&gt;0,T22/(L22+T22),1)))</f>
        <v/>
      </c>
      <c r="W22">
        <f>P22*U22</f>
        <v/>
      </c>
      <c r="X22">
        <f>P22*V22</f>
        <v/>
      </c>
      <c r="Y22">
        <f>IF(AND(M22=1,Q22&gt;0),P22*I22,0)</f>
        <v/>
      </c>
      <c r="Z22">
        <f>IF(AND(M22=1,Q22&gt;0),P22,0)</f>
        <v/>
      </c>
      <c r="AA22">
        <f>IF(AB22=1,IF(ISNUMBER(D22),IF(D22&gt;=0,INT(D22),0),0),0)</f>
        <v/>
      </c>
      <c r="AB22">
        <f>IF(AND(AC22&lt;&gt;"",B22&lt;&gt;"",AD22=0),1,0)</f>
        <v/>
      </c>
      <c r="AC22">
        <f>IF(A22="","",IF(ISNUMBER(MATCH(A22,K_Name,0)),MATCH(A22,K_Name,0),""))</f>
        <v/>
      </c>
      <c r="AD22">
        <f>IF(N22="",0,IF(COUNTIF($N$7:N22,N22)&gt;1,1,0))</f>
        <v/>
      </c>
    </row>
    <row r="23">
      <c r="A23" s="18" t="n"/>
      <c r="B23" s="18" t="n"/>
      <c r="C23" s="19" t="n"/>
      <c r="D23" s="21" t="n"/>
      <c r="E23" s="12">
        <f>IF(COUNTA(A23:D23)=0,"",IF(A23="","Course name missing",IF(AC23="","Course not on Courses sheet",IF(B23="","Category name missing",IF(AD23=1,"Duplicate category",IF(OR(AND(D23&lt;&gt;"",NOT(ISNUMBER(D23))),AND(ISNUMBER(D23),D23&lt;0)),"Drop must be 0 or more",IF(O23=3,"OK (total points: weight not used)",IF(NOT(ISNUMBER(C23)),"Weight missing",IF(C23&lt;0,"Weight can't be negative","OK")))))))))</f>
        <v/>
      </c>
      <c r="F23" s="17">
        <f>IF(AB23=1,COUNTIFS(I_Course,A23,I_Cat,B23,I_Grd,1),"")</f>
        <v/>
      </c>
      <c r="G23" s="17">
        <f>IF(AB23=1,COUNTIFS(I_Course,A23,I_Cat,B23,I_Drop,1),"")</f>
        <v/>
      </c>
      <c r="H23" s="17">
        <f>IF(AB23=1,COUNTIFS(I_Course,A23,I_Cat,B23,I_Up,1),"")</f>
        <v/>
      </c>
      <c r="I23" s="14">
        <f>IF(AB23&lt;&gt;1,"",IF(O23=2,IF(Q23&gt;0,R23/Q23,""),IF(L23&gt;0,K23/L23,"")))</f>
        <v/>
      </c>
      <c r="J23" s="16">
        <f>IF(M23&lt;&gt;1,"",IF(SUMIFS(C_WU,C_Course,A23,C_M,1)&gt;0,P23/SUMIFS(C_WU,C_Course,A23,C_M,1),""))</f>
        <v/>
      </c>
      <c r="K23" s="9">
        <f>IF(AB23=1,SUMIFS(I_Earn,I_Course,A23,I_Cat,B23,I_Kept,1),"")</f>
        <v/>
      </c>
      <c r="L23" s="9">
        <f>IF(AB23=1,SUMIFS(I_Poss,I_Course,A23,I_Cat,B23,I_Kept,1),"")</f>
        <v/>
      </c>
      <c r="M23">
        <f>IF(AND(AB23=1,O23&lt;&gt;3,ISNUMBER(C23)),IF(C23&gt;=0,1,0),0)</f>
        <v/>
      </c>
      <c r="N23">
        <f>IF(AND(A23&lt;&gt;"",B23&lt;&gt;""),A23&amp;"|"&amp;B23,"")</f>
        <v/>
      </c>
      <c r="O23">
        <f>IF(AC23="","",INDEX(K_Mode,AC23))</f>
        <v/>
      </c>
      <c r="P23">
        <f>IF(M23=1,C23,0)</f>
        <v/>
      </c>
      <c r="Q23">
        <f>IF(AB23=1,COUNTIFS(I_Course,A23,I_Cat,B23,I_Kept,1),0)</f>
        <v/>
      </c>
      <c r="R23">
        <f>IF(AB23=1,SUMIFS(I_Pct,I_Course,A23,I_Cat,B23,I_Kept,1),0)</f>
        <v/>
      </c>
      <c r="S23">
        <f>IF(AB23=1,H23,0)</f>
        <v/>
      </c>
      <c r="T23">
        <f>IF(AB23=1,SUMIFS(I_Poss,I_Course,A23,I_Cat,B23,I_Up,1),0)</f>
        <v/>
      </c>
      <c r="U23">
        <f>IF(M23&lt;&gt;1,0,IF(O23=2,IF(Q23+S23&gt;0,R23/(Q23+S23),0),IF(L23+T23&gt;0,K23/(L23+T23),0)))</f>
        <v/>
      </c>
      <c r="V23">
        <f>IF(M23&lt;&gt;1,0,IF(O23=2,IF(Q23+S23&gt;0,S23/(Q23+S23),1),IF(L23+T23&gt;0,T23/(L23+T23),1)))</f>
        <v/>
      </c>
      <c r="W23">
        <f>P23*U23</f>
        <v/>
      </c>
      <c r="X23">
        <f>P23*V23</f>
        <v/>
      </c>
      <c r="Y23">
        <f>IF(AND(M23=1,Q23&gt;0),P23*I23,0)</f>
        <v/>
      </c>
      <c r="Z23">
        <f>IF(AND(M23=1,Q23&gt;0),P23,0)</f>
        <v/>
      </c>
      <c r="AA23">
        <f>IF(AB23=1,IF(ISNUMBER(D23),IF(D23&gt;=0,INT(D23),0),0),0)</f>
        <v/>
      </c>
      <c r="AB23">
        <f>IF(AND(AC23&lt;&gt;"",B23&lt;&gt;"",AD23=0),1,0)</f>
        <v/>
      </c>
      <c r="AC23">
        <f>IF(A23="","",IF(ISNUMBER(MATCH(A23,K_Name,0)),MATCH(A23,K_Name,0),""))</f>
        <v/>
      </c>
      <c r="AD23">
        <f>IF(N23="",0,IF(COUNTIF($N$7:N23,N23)&gt;1,1,0))</f>
        <v/>
      </c>
    </row>
    <row r="24">
      <c r="A24" s="18" t="n"/>
      <c r="B24" s="18" t="n"/>
      <c r="C24" s="19" t="n"/>
      <c r="D24" s="21" t="n"/>
      <c r="E24" s="12">
        <f>IF(COUNTA(A24:D24)=0,"",IF(A24="","Course name missing",IF(AC24="","Course not on Courses sheet",IF(B24="","Category name missing",IF(AD24=1,"Duplicate category",IF(OR(AND(D24&lt;&gt;"",NOT(ISNUMBER(D24))),AND(ISNUMBER(D24),D24&lt;0)),"Drop must be 0 or more",IF(O24=3,"OK (total points: weight not used)",IF(NOT(ISNUMBER(C24)),"Weight missing",IF(C24&lt;0,"Weight can't be negative","OK")))))))))</f>
        <v/>
      </c>
      <c r="F24" s="17">
        <f>IF(AB24=1,COUNTIFS(I_Course,A24,I_Cat,B24,I_Grd,1),"")</f>
        <v/>
      </c>
      <c r="G24" s="17">
        <f>IF(AB24=1,COUNTIFS(I_Course,A24,I_Cat,B24,I_Drop,1),"")</f>
        <v/>
      </c>
      <c r="H24" s="17">
        <f>IF(AB24=1,COUNTIFS(I_Course,A24,I_Cat,B24,I_Up,1),"")</f>
        <v/>
      </c>
      <c r="I24" s="14">
        <f>IF(AB24&lt;&gt;1,"",IF(O24=2,IF(Q24&gt;0,R24/Q24,""),IF(L24&gt;0,K24/L24,"")))</f>
        <v/>
      </c>
      <c r="J24" s="16">
        <f>IF(M24&lt;&gt;1,"",IF(SUMIFS(C_WU,C_Course,A24,C_M,1)&gt;0,P24/SUMIFS(C_WU,C_Course,A24,C_M,1),""))</f>
        <v/>
      </c>
      <c r="K24" s="9">
        <f>IF(AB24=1,SUMIFS(I_Earn,I_Course,A24,I_Cat,B24,I_Kept,1),"")</f>
        <v/>
      </c>
      <c r="L24" s="9">
        <f>IF(AB24=1,SUMIFS(I_Poss,I_Course,A24,I_Cat,B24,I_Kept,1),"")</f>
        <v/>
      </c>
      <c r="M24">
        <f>IF(AND(AB24=1,O24&lt;&gt;3,ISNUMBER(C24)),IF(C24&gt;=0,1,0),0)</f>
        <v/>
      </c>
      <c r="N24">
        <f>IF(AND(A24&lt;&gt;"",B24&lt;&gt;""),A24&amp;"|"&amp;B24,"")</f>
        <v/>
      </c>
      <c r="O24">
        <f>IF(AC24="","",INDEX(K_Mode,AC24))</f>
        <v/>
      </c>
      <c r="P24">
        <f>IF(M24=1,C24,0)</f>
        <v/>
      </c>
      <c r="Q24">
        <f>IF(AB24=1,COUNTIFS(I_Course,A24,I_Cat,B24,I_Kept,1),0)</f>
        <v/>
      </c>
      <c r="R24">
        <f>IF(AB24=1,SUMIFS(I_Pct,I_Course,A24,I_Cat,B24,I_Kept,1),0)</f>
        <v/>
      </c>
      <c r="S24">
        <f>IF(AB24=1,H24,0)</f>
        <v/>
      </c>
      <c r="T24">
        <f>IF(AB24=1,SUMIFS(I_Poss,I_Course,A24,I_Cat,B24,I_Up,1),0)</f>
        <v/>
      </c>
      <c r="U24">
        <f>IF(M24&lt;&gt;1,0,IF(O24=2,IF(Q24+S24&gt;0,R24/(Q24+S24),0),IF(L24+T24&gt;0,K24/(L24+T24),0)))</f>
        <v/>
      </c>
      <c r="V24">
        <f>IF(M24&lt;&gt;1,0,IF(O24=2,IF(Q24+S24&gt;0,S24/(Q24+S24),1),IF(L24+T24&gt;0,T24/(L24+T24),1)))</f>
        <v/>
      </c>
      <c r="W24">
        <f>P24*U24</f>
        <v/>
      </c>
      <c r="X24">
        <f>P24*V24</f>
        <v/>
      </c>
      <c r="Y24">
        <f>IF(AND(M24=1,Q24&gt;0),P24*I24,0)</f>
        <v/>
      </c>
      <c r="Z24">
        <f>IF(AND(M24=1,Q24&gt;0),P24,0)</f>
        <v/>
      </c>
      <c r="AA24">
        <f>IF(AB24=1,IF(ISNUMBER(D24),IF(D24&gt;=0,INT(D24),0),0),0)</f>
        <v/>
      </c>
      <c r="AB24">
        <f>IF(AND(AC24&lt;&gt;"",B24&lt;&gt;"",AD24=0),1,0)</f>
        <v/>
      </c>
      <c r="AC24">
        <f>IF(A24="","",IF(ISNUMBER(MATCH(A24,K_Name,0)),MATCH(A24,K_Name,0),""))</f>
        <v/>
      </c>
      <c r="AD24">
        <f>IF(N24="",0,IF(COUNTIF($N$7:N24,N24)&gt;1,1,0))</f>
        <v/>
      </c>
    </row>
    <row r="25">
      <c r="A25" s="18" t="n"/>
      <c r="B25" s="18" t="n"/>
      <c r="C25" s="19" t="n"/>
      <c r="D25" s="21" t="n"/>
      <c r="E25" s="12">
        <f>IF(COUNTA(A25:D25)=0,"",IF(A25="","Course name missing",IF(AC25="","Course not on Courses sheet",IF(B25="","Category name missing",IF(AD25=1,"Duplicate category",IF(OR(AND(D25&lt;&gt;"",NOT(ISNUMBER(D25))),AND(ISNUMBER(D25),D25&lt;0)),"Drop must be 0 or more",IF(O25=3,"OK (total points: weight not used)",IF(NOT(ISNUMBER(C25)),"Weight missing",IF(C25&lt;0,"Weight can't be negative","OK")))))))))</f>
        <v/>
      </c>
      <c r="F25" s="17">
        <f>IF(AB25=1,COUNTIFS(I_Course,A25,I_Cat,B25,I_Grd,1),"")</f>
        <v/>
      </c>
      <c r="G25" s="17">
        <f>IF(AB25=1,COUNTIFS(I_Course,A25,I_Cat,B25,I_Drop,1),"")</f>
        <v/>
      </c>
      <c r="H25" s="17">
        <f>IF(AB25=1,COUNTIFS(I_Course,A25,I_Cat,B25,I_Up,1),"")</f>
        <v/>
      </c>
      <c r="I25" s="14">
        <f>IF(AB25&lt;&gt;1,"",IF(O25=2,IF(Q25&gt;0,R25/Q25,""),IF(L25&gt;0,K25/L25,"")))</f>
        <v/>
      </c>
      <c r="J25" s="16">
        <f>IF(M25&lt;&gt;1,"",IF(SUMIFS(C_WU,C_Course,A25,C_M,1)&gt;0,P25/SUMIFS(C_WU,C_Course,A25,C_M,1),""))</f>
        <v/>
      </c>
      <c r="K25" s="9">
        <f>IF(AB25=1,SUMIFS(I_Earn,I_Course,A25,I_Cat,B25,I_Kept,1),"")</f>
        <v/>
      </c>
      <c r="L25" s="9">
        <f>IF(AB25=1,SUMIFS(I_Poss,I_Course,A25,I_Cat,B25,I_Kept,1),"")</f>
        <v/>
      </c>
      <c r="M25">
        <f>IF(AND(AB25=1,O25&lt;&gt;3,ISNUMBER(C25)),IF(C25&gt;=0,1,0),0)</f>
        <v/>
      </c>
      <c r="N25">
        <f>IF(AND(A25&lt;&gt;"",B25&lt;&gt;""),A25&amp;"|"&amp;B25,"")</f>
        <v/>
      </c>
      <c r="O25">
        <f>IF(AC25="","",INDEX(K_Mode,AC25))</f>
        <v/>
      </c>
      <c r="P25">
        <f>IF(M25=1,C25,0)</f>
        <v/>
      </c>
      <c r="Q25">
        <f>IF(AB25=1,COUNTIFS(I_Course,A25,I_Cat,B25,I_Kept,1),0)</f>
        <v/>
      </c>
      <c r="R25">
        <f>IF(AB25=1,SUMIFS(I_Pct,I_Course,A25,I_Cat,B25,I_Kept,1),0)</f>
        <v/>
      </c>
      <c r="S25">
        <f>IF(AB25=1,H25,0)</f>
        <v/>
      </c>
      <c r="T25">
        <f>IF(AB25=1,SUMIFS(I_Poss,I_Course,A25,I_Cat,B25,I_Up,1),0)</f>
        <v/>
      </c>
      <c r="U25">
        <f>IF(M25&lt;&gt;1,0,IF(O25=2,IF(Q25+S25&gt;0,R25/(Q25+S25),0),IF(L25+T25&gt;0,K25/(L25+T25),0)))</f>
        <v/>
      </c>
      <c r="V25">
        <f>IF(M25&lt;&gt;1,0,IF(O25=2,IF(Q25+S25&gt;0,S25/(Q25+S25),1),IF(L25+T25&gt;0,T25/(L25+T25),1)))</f>
        <v/>
      </c>
      <c r="W25">
        <f>P25*U25</f>
        <v/>
      </c>
      <c r="X25">
        <f>P25*V25</f>
        <v/>
      </c>
      <c r="Y25">
        <f>IF(AND(M25=1,Q25&gt;0),P25*I25,0)</f>
        <v/>
      </c>
      <c r="Z25">
        <f>IF(AND(M25=1,Q25&gt;0),P25,0)</f>
        <v/>
      </c>
      <c r="AA25">
        <f>IF(AB25=1,IF(ISNUMBER(D25),IF(D25&gt;=0,INT(D25),0),0),0)</f>
        <v/>
      </c>
      <c r="AB25">
        <f>IF(AND(AC25&lt;&gt;"",B25&lt;&gt;"",AD25=0),1,0)</f>
        <v/>
      </c>
      <c r="AC25">
        <f>IF(A25="","",IF(ISNUMBER(MATCH(A25,K_Name,0)),MATCH(A25,K_Name,0),""))</f>
        <v/>
      </c>
      <c r="AD25">
        <f>IF(N25="",0,IF(COUNTIF($N$7:N25,N25)&gt;1,1,0))</f>
        <v/>
      </c>
    </row>
    <row r="26">
      <c r="A26" s="18" t="n"/>
      <c r="B26" s="18" t="n"/>
      <c r="C26" s="19" t="n"/>
      <c r="D26" s="21" t="n"/>
      <c r="E26" s="12">
        <f>IF(COUNTA(A26:D26)=0,"",IF(A26="","Course name missing",IF(AC26="","Course not on Courses sheet",IF(B26="","Category name missing",IF(AD26=1,"Duplicate category",IF(OR(AND(D26&lt;&gt;"",NOT(ISNUMBER(D26))),AND(ISNUMBER(D26),D26&lt;0)),"Drop must be 0 or more",IF(O26=3,"OK (total points: weight not used)",IF(NOT(ISNUMBER(C26)),"Weight missing",IF(C26&lt;0,"Weight can't be negative","OK")))))))))</f>
        <v/>
      </c>
      <c r="F26" s="17">
        <f>IF(AB26=1,COUNTIFS(I_Course,A26,I_Cat,B26,I_Grd,1),"")</f>
        <v/>
      </c>
      <c r="G26" s="17">
        <f>IF(AB26=1,COUNTIFS(I_Course,A26,I_Cat,B26,I_Drop,1),"")</f>
        <v/>
      </c>
      <c r="H26" s="17">
        <f>IF(AB26=1,COUNTIFS(I_Course,A26,I_Cat,B26,I_Up,1),"")</f>
        <v/>
      </c>
      <c r="I26" s="14">
        <f>IF(AB26&lt;&gt;1,"",IF(O26=2,IF(Q26&gt;0,R26/Q26,""),IF(L26&gt;0,K26/L26,"")))</f>
        <v/>
      </c>
      <c r="J26" s="16">
        <f>IF(M26&lt;&gt;1,"",IF(SUMIFS(C_WU,C_Course,A26,C_M,1)&gt;0,P26/SUMIFS(C_WU,C_Course,A26,C_M,1),""))</f>
        <v/>
      </c>
      <c r="K26" s="9">
        <f>IF(AB26=1,SUMIFS(I_Earn,I_Course,A26,I_Cat,B26,I_Kept,1),"")</f>
        <v/>
      </c>
      <c r="L26" s="9">
        <f>IF(AB26=1,SUMIFS(I_Poss,I_Course,A26,I_Cat,B26,I_Kept,1),"")</f>
        <v/>
      </c>
      <c r="M26">
        <f>IF(AND(AB26=1,O26&lt;&gt;3,ISNUMBER(C26)),IF(C26&gt;=0,1,0),0)</f>
        <v/>
      </c>
      <c r="N26">
        <f>IF(AND(A26&lt;&gt;"",B26&lt;&gt;""),A26&amp;"|"&amp;B26,"")</f>
        <v/>
      </c>
      <c r="O26">
        <f>IF(AC26="","",INDEX(K_Mode,AC26))</f>
        <v/>
      </c>
      <c r="P26">
        <f>IF(M26=1,C26,0)</f>
        <v/>
      </c>
      <c r="Q26">
        <f>IF(AB26=1,COUNTIFS(I_Course,A26,I_Cat,B26,I_Kept,1),0)</f>
        <v/>
      </c>
      <c r="R26">
        <f>IF(AB26=1,SUMIFS(I_Pct,I_Course,A26,I_Cat,B26,I_Kept,1),0)</f>
        <v/>
      </c>
      <c r="S26">
        <f>IF(AB26=1,H26,0)</f>
        <v/>
      </c>
      <c r="T26">
        <f>IF(AB26=1,SUMIFS(I_Poss,I_Course,A26,I_Cat,B26,I_Up,1),0)</f>
        <v/>
      </c>
      <c r="U26">
        <f>IF(M26&lt;&gt;1,0,IF(O26=2,IF(Q26+S26&gt;0,R26/(Q26+S26),0),IF(L26+T26&gt;0,K26/(L26+T26),0)))</f>
        <v/>
      </c>
      <c r="V26">
        <f>IF(M26&lt;&gt;1,0,IF(O26=2,IF(Q26+S26&gt;0,S26/(Q26+S26),1),IF(L26+T26&gt;0,T26/(L26+T26),1)))</f>
        <v/>
      </c>
      <c r="W26">
        <f>P26*U26</f>
        <v/>
      </c>
      <c r="X26">
        <f>P26*V26</f>
        <v/>
      </c>
      <c r="Y26">
        <f>IF(AND(M26=1,Q26&gt;0),P26*I26,0)</f>
        <v/>
      </c>
      <c r="Z26">
        <f>IF(AND(M26=1,Q26&gt;0),P26,0)</f>
        <v/>
      </c>
      <c r="AA26">
        <f>IF(AB26=1,IF(ISNUMBER(D26),IF(D26&gt;=0,INT(D26),0),0),0)</f>
        <v/>
      </c>
      <c r="AB26">
        <f>IF(AND(AC26&lt;&gt;"",B26&lt;&gt;"",AD26=0),1,0)</f>
        <v/>
      </c>
      <c r="AC26">
        <f>IF(A26="","",IF(ISNUMBER(MATCH(A26,K_Name,0)),MATCH(A26,K_Name,0),""))</f>
        <v/>
      </c>
      <c r="AD26">
        <f>IF(N26="",0,IF(COUNTIF($N$7:N26,N26)&gt;1,1,0))</f>
        <v/>
      </c>
    </row>
    <row r="27">
      <c r="A27" s="18" t="n"/>
      <c r="B27" s="18" t="n"/>
      <c r="C27" s="19" t="n"/>
      <c r="D27" s="21" t="n"/>
      <c r="E27" s="12">
        <f>IF(COUNTA(A27:D27)=0,"",IF(A27="","Course name missing",IF(AC27="","Course not on Courses sheet",IF(B27="","Category name missing",IF(AD27=1,"Duplicate category",IF(OR(AND(D27&lt;&gt;"",NOT(ISNUMBER(D27))),AND(ISNUMBER(D27),D27&lt;0)),"Drop must be 0 or more",IF(O27=3,"OK (total points: weight not used)",IF(NOT(ISNUMBER(C27)),"Weight missing",IF(C27&lt;0,"Weight can't be negative","OK")))))))))</f>
        <v/>
      </c>
      <c r="F27" s="17">
        <f>IF(AB27=1,COUNTIFS(I_Course,A27,I_Cat,B27,I_Grd,1),"")</f>
        <v/>
      </c>
      <c r="G27" s="17">
        <f>IF(AB27=1,COUNTIFS(I_Course,A27,I_Cat,B27,I_Drop,1),"")</f>
        <v/>
      </c>
      <c r="H27" s="17">
        <f>IF(AB27=1,COUNTIFS(I_Course,A27,I_Cat,B27,I_Up,1),"")</f>
        <v/>
      </c>
      <c r="I27" s="14">
        <f>IF(AB27&lt;&gt;1,"",IF(O27=2,IF(Q27&gt;0,R27/Q27,""),IF(L27&gt;0,K27/L27,"")))</f>
        <v/>
      </c>
      <c r="J27" s="16">
        <f>IF(M27&lt;&gt;1,"",IF(SUMIFS(C_WU,C_Course,A27,C_M,1)&gt;0,P27/SUMIFS(C_WU,C_Course,A27,C_M,1),""))</f>
        <v/>
      </c>
      <c r="K27" s="9">
        <f>IF(AB27=1,SUMIFS(I_Earn,I_Course,A27,I_Cat,B27,I_Kept,1),"")</f>
        <v/>
      </c>
      <c r="L27" s="9">
        <f>IF(AB27=1,SUMIFS(I_Poss,I_Course,A27,I_Cat,B27,I_Kept,1),"")</f>
        <v/>
      </c>
      <c r="M27">
        <f>IF(AND(AB27=1,O27&lt;&gt;3,ISNUMBER(C27)),IF(C27&gt;=0,1,0),0)</f>
        <v/>
      </c>
      <c r="N27">
        <f>IF(AND(A27&lt;&gt;"",B27&lt;&gt;""),A27&amp;"|"&amp;B27,"")</f>
        <v/>
      </c>
      <c r="O27">
        <f>IF(AC27="","",INDEX(K_Mode,AC27))</f>
        <v/>
      </c>
      <c r="P27">
        <f>IF(M27=1,C27,0)</f>
        <v/>
      </c>
      <c r="Q27">
        <f>IF(AB27=1,COUNTIFS(I_Course,A27,I_Cat,B27,I_Kept,1),0)</f>
        <v/>
      </c>
      <c r="R27">
        <f>IF(AB27=1,SUMIFS(I_Pct,I_Course,A27,I_Cat,B27,I_Kept,1),0)</f>
        <v/>
      </c>
      <c r="S27">
        <f>IF(AB27=1,H27,0)</f>
        <v/>
      </c>
      <c r="T27">
        <f>IF(AB27=1,SUMIFS(I_Poss,I_Course,A27,I_Cat,B27,I_Up,1),0)</f>
        <v/>
      </c>
      <c r="U27">
        <f>IF(M27&lt;&gt;1,0,IF(O27=2,IF(Q27+S27&gt;0,R27/(Q27+S27),0),IF(L27+T27&gt;0,K27/(L27+T27),0)))</f>
        <v/>
      </c>
      <c r="V27">
        <f>IF(M27&lt;&gt;1,0,IF(O27=2,IF(Q27+S27&gt;0,S27/(Q27+S27),1),IF(L27+T27&gt;0,T27/(L27+T27),1)))</f>
        <v/>
      </c>
      <c r="W27">
        <f>P27*U27</f>
        <v/>
      </c>
      <c r="X27">
        <f>P27*V27</f>
        <v/>
      </c>
      <c r="Y27">
        <f>IF(AND(M27=1,Q27&gt;0),P27*I27,0)</f>
        <v/>
      </c>
      <c r="Z27">
        <f>IF(AND(M27=1,Q27&gt;0),P27,0)</f>
        <v/>
      </c>
      <c r="AA27">
        <f>IF(AB27=1,IF(ISNUMBER(D27),IF(D27&gt;=0,INT(D27),0),0),0)</f>
        <v/>
      </c>
      <c r="AB27">
        <f>IF(AND(AC27&lt;&gt;"",B27&lt;&gt;"",AD27=0),1,0)</f>
        <v/>
      </c>
      <c r="AC27">
        <f>IF(A27="","",IF(ISNUMBER(MATCH(A27,K_Name,0)),MATCH(A27,K_Name,0),""))</f>
        <v/>
      </c>
      <c r="AD27">
        <f>IF(N27="",0,IF(COUNTIF($N$7:N27,N27)&gt;1,1,0))</f>
        <v/>
      </c>
    </row>
    <row r="28">
      <c r="A28" s="18" t="n"/>
      <c r="B28" s="18" t="n"/>
      <c r="C28" s="19" t="n"/>
      <c r="D28" s="21" t="n"/>
      <c r="E28" s="12">
        <f>IF(COUNTA(A28:D28)=0,"",IF(A28="","Course name missing",IF(AC28="","Course not on Courses sheet",IF(B28="","Category name missing",IF(AD28=1,"Duplicate category",IF(OR(AND(D28&lt;&gt;"",NOT(ISNUMBER(D28))),AND(ISNUMBER(D28),D28&lt;0)),"Drop must be 0 or more",IF(O28=3,"OK (total points: weight not used)",IF(NOT(ISNUMBER(C28)),"Weight missing",IF(C28&lt;0,"Weight can't be negative","OK")))))))))</f>
        <v/>
      </c>
      <c r="F28" s="17">
        <f>IF(AB28=1,COUNTIFS(I_Course,A28,I_Cat,B28,I_Grd,1),"")</f>
        <v/>
      </c>
      <c r="G28" s="17">
        <f>IF(AB28=1,COUNTIFS(I_Course,A28,I_Cat,B28,I_Drop,1),"")</f>
        <v/>
      </c>
      <c r="H28" s="17">
        <f>IF(AB28=1,COUNTIFS(I_Course,A28,I_Cat,B28,I_Up,1),"")</f>
        <v/>
      </c>
      <c r="I28" s="14">
        <f>IF(AB28&lt;&gt;1,"",IF(O28=2,IF(Q28&gt;0,R28/Q28,""),IF(L28&gt;0,K28/L28,"")))</f>
        <v/>
      </c>
      <c r="J28" s="16">
        <f>IF(M28&lt;&gt;1,"",IF(SUMIFS(C_WU,C_Course,A28,C_M,1)&gt;0,P28/SUMIFS(C_WU,C_Course,A28,C_M,1),""))</f>
        <v/>
      </c>
      <c r="K28" s="9">
        <f>IF(AB28=1,SUMIFS(I_Earn,I_Course,A28,I_Cat,B28,I_Kept,1),"")</f>
        <v/>
      </c>
      <c r="L28" s="9">
        <f>IF(AB28=1,SUMIFS(I_Poss,I_Course,A28,I_Cat,B28,I_Kept,1),"")</f>
        <v/>
      </c>
      <c r="M28">
        <f>IF(AND(AB28=1,O28&lt;&gt;3,ISNUMBER(C28)),IF(C28&gt;=0,1,0),0)</f>
        <v/>
      </c>
      <c r="N28">
        <f>IF(AND(A28&lt;&gt;"",B28&lt;&gt;""),A28&amp;"|"&amp;B28,"")</f>
        <v/>
      </c>
      <c r="O28">
        <f>IF(AC28="","",INDEX(K_Mode,AC28))</f>
        <v/>
      </c>
      <c r="P28">
        <f>IF(M28=1,C28,0)</f>
        <v/>
      </c>
      <c r="Q28">
        <f>IF(AB28=1,COUNTIFS(I_Course,A28,I_Cat,B28,I_Kept,1),0)</f>
        <v/>
      </c>
      <c r="R28">
        <f>IF(AB28=1,SUMIFS(I_Pct,I_Course,A28,I_Cat,B28,I_Kept,1),0)</f>
        <v/>
      </c>
      <c r="S28">
        <f>IF(AB28=1,H28,0)</f>
        <v/>
      </c>
      <c r="T28">
        <f>IF(AB28=1,SUMIFS(I_Poss,I_Course,A28,I_Cat,B28,I_Up,1),0)</f>
        <v/>
      </c>
      <c r="U28">
        <f>IF(M28&lt;&gt;1,0,IF(O28=2,IF(Q28+S28&gt;0,R28/(Q28+S28),0),IF(L28+T28&gt;0,K28/(L28+T28),0)))</f>
        <v/>
      </c>
      <c r="V28">
        <f>IF(M28&lt;&gt;1,0,IF(O28=2,IF(Q28+S28&gt;0,S28/(Q28+S28),1),IF(L28+T28&gt;0,T28/(L28+T28),1)))</f>
        <v/>
      </c>
      <c r="W28">
        <f>P28*U28</f>
        <v/>
      </c>
      <c r="X28">
        <f>P28*V28</f>
        <v/>
      </c>
      <c r="Y28">
        <f>IF(AND(M28=1,Q28&gt;0),P28*I28,0)</f>
        <v/>
      </c>
      <c r="Z28">
        <f>IF(AND(M28=1,Q28&gt;0),P28,0)</f>
        <v/>
      </c>
      <c r="AA28">
        <f>IF(AB28=1,IF(ISNUMBER(D28),IF(D28&gt;=0,INT(D28),0),0),0)</f>
        <v/>
      </c>
      <c r="AB28">
        <f>IF(AND(AC28&lt;&gt;"",B28&lt;&gt;"",AD28=0),1,0)</f>
        <v/>
      </c>
      <c r="AC28">
        <f>IF(A28="","",IF(ISNUMBER(MATCH(A28,K_Name,0)),MATCH(A28,K_Name,0),""))</f>
        <v/>
      </c>
      <c r="AD28">
        <f>IF(N28="",0,IF(COUNTIF($N$7:N28,N28)&gt;1,1,0))</f>
        <v/>
      </c>
    </row>
    <row r="29">
      <c r="A29" s="18" t="n"/>
      <c r="B29" s="18" t="n"/>
      <c r="C29" s="19" t="n"/>
      <c r="D29" s="21" t="n"/>
      <c r="E29" s="12">
        <f>IF(COUNTA(A29:D29)=0,"",IF(A29="","Course name missing",IF(AC29="","Course not on Courses sheet",IF(B29="","Category name missing",IF(AD29=1,"Duplicate category",IF(OR(AND(D29&lt;&gt;"",NOT(ISNUMBER(D29))),AND(ISNUMBER(D29),D29&lt;0)),"Drop must be 0 or more",IF(O29=3,"OK (total points: weight not used)",IF(NOT(ISNUMBER(C29)),"Weight missing",IF(C29&lt;0,"Weight can't be negative","OK")))))))))</f>
        <v/>
      </c>
      <c r="F29" s="17">
        <f>IF(AB29=1,COUNTIFS(I_Course,A29,I_Cat,B29,I_Grd,1),"")</f>
        <v/>
      </c>
      <c r="G29" s="17">
        <f>IF(AB29=1,COUNTIFS(I_Course,A29,I_Cat,B29,I_Drop,1),"")</f>
        <v/>
      </c>
      <c r="H29" s="17">
        <f>IF(AB29=1,COUNTIFS(I_Course,A29,I_Cat,B29,I_Up,1),"")</f>
        <v/>
      </c>
      <c r="I29" s="14">
        <f>IF(AB29&lt;&gt;1,"",IF(O29=2,IF(Q29&gt;0,R29/Q29,""),IF(L29&gt;0,K29/L29,"")))</f>
        <v/>
      </c>
      <c r="J29" s="16">
        <f>IF(M29&lt;&gt;1,"",IF(SUMIFS(C_WU,C_Course,A29,C_M,1)&gt;0,P29/SUMIFS(C_WU,C_Course,A29,C_M,1),""))</f>
        <v/>
      </c>
      <c r="K29" s="9">
        <f>IF(AB29=1,SUMIFS(I_Earn,I_Course,A29,I_Cat,B29,I_Kept,1),"")</f>
        <v/>
      </c>
      <c r="L29" s="9">
        <f>IF(AB29=1,SUMIFS(I_Poss,I_Course,A29,I_Cat,B29,I_Kept,1),"")</f>
        <v/>
      </c>
      <c r="M29">
        <f>IF(AND(AB29=1,O29&lt;&gt;3,ISNUMBER(C29)),IF(C29&gt;=0,1,0),0)</f>
        <v/>
      </c>
      <c r="N29">
        <f>IF(AND(A29&lt;&gt;"",B29&lt;&gt;""),A29&amp;"|"&amp;B29,"")</f>
        <v/>
      </c>
      <c r="O29">
        <f>IF(AC29="","",INDEX(K_Mode,AC29))</f>
        <v/>
      </c>
      <c r="P29">
        <f>IF(M29=1,C29,0)</f>
        <v/>
      </c>
      <c r="Q29">
        <f>IF(AB29=1,COUNTIFS(I_Course,A29,I_Cat,B29,I_Kept,1),0)</f>
        <v/>
      </c>
      <c r="R29">
        <f>IF(AB29=1,SUMIFS(I_Pct,I_Course,A29,I_Cat,B29,I_Kept,1),0)</f>
        <v/>
      </c>
      <c r="S29">
        <f>IF(AB29=1,H29,0)</f>
        <v/>
      </c>
      <c r="T29">
        <f>IF(AB29=1,SUMIFS(I_Poss,I_Course,A29,I_Cat,B29,I_Up,1),0)</f>
        <v/>
      </c>
      <c r="U29">
        <f>IF(M29&lt;&gt;1,0,IF(O29=2,IF(Q29+S29&gt;0,R29/(Q29+S29),0),IF(L29+T29&gt;0,K29/(L29+T29),0)))</f>
        <v/>
      </c>
      <c r="V29">
        <f>IF(M29&lt;&gt;1,0,IF(O29=2,IF(Q29+S29&gt;0,S29/(Q29+S29),1),IF(L29+T29&gt;0,T29/(L29+T29),1)))</f>
        <v/>
      </c>
      <c r="W29">
        <f>P29*U29</f>
        <v/>
      </c>
      <c r="X29">
        <f>P29*V29</f>
        <v/>
      </c>
      <c r="Y29">
        <f>IF(AND(M29=1,Q29&gt;0),P29*I29,0)</f>
        <v/>
      </c>
      <c r="Z29">
        <f>IF(AND(M29=1,Q29&gt;0),P29,0)</f>
        <v/>
      </c>
      <c r="AA29">
        <f>IF(AB29=1,IF(ISNUMBER(D29),IF(D29&gt;=0,INT(D29),0),0),0)</f>
        <v/>
      </c>
      <c r="AB29">
        <f>IF(AND(AC29&lt;&gt;"",B29&lt;&gt;"",AD29=0),1,0)</f>
        <v/>
      </c>
      <c r="AC29">
        <f>IF(A29="","",IF(ISNUMBER(MATCH(A29,K_Name,0)),MATCH(A29,K_Name,0),""))</f>
        <v/>
      </c>
      <c r="AD29">
        <f>IF(N29="",0,IF(COUNTIF($N$7:N29,N29)&gt;1,1,0))</f>
        <v/>
      </c>
    </row>
    <row r="30">
      <c r="A30" s="18" t="n"/>
      <c r="B30" s="18" t="n"/>
      <c r="C30" s="19" t="n"/>
      <c r="D30" s="21" t="n"/>
      <c r="E30" s="12">
        <f>IF(COUNTA(A30:D30)=0,"",IF(A30="","Course name missing",IF(AC30="","Course not on Courses sheet",IF(B30="","Category name missing",IF(AD30=1,"Duplicate category",IF(OR(AND(D30&lt;&gt;"",NOT(ISNUMBER(D30))),AND(ISNUMBER(D30),D30&lt;0)),"Drop must be 0 or more",IF(O30=3,"OK (total points: weight not used)",IF(NOT(ISNUMBER(C30)),"Weight missing",IF(C30&lt;0,"Weight can't be negative","OK")))))))))</f>
        <v/>
      </c>
      <c r="F30" s="17">
        <f>IF(AB30=1,COUNTIFS(I_Course,A30,I_Cat,B30,I_Grd,1),"")</f>
        <v/>
      </c>
      <c r="G30" s="17">
        <f>IF(AB30=1,COUNTIFS(I_Course,A30,I_Cat,B30,I_Drop,1),"")</f>
        <v/>
      </c>
      <c r="H30" s="17">
        <f>IF(AB30=1,COUNTIFS(I_Course,A30,I_Cat,B30,I_Up,1),"")</f>
        <v/>
      </c>
      <c r="I30" s="14">
        <f>IF(AB30&lt;&gt;1,"",IF(O30=2,IF(Q30&gt;0,R30/Q30,""),IF(L30&gt;0,K30/L30,"")))</f>
        <v/>
      </c>
      <c r="J30" s="16">
        <f>IF(M30&lt;&gt;1,"",IF(SUMIFS(C_WU,C_Course,A30,C_M,1)&gt;0,P30/SUMIFS(C_WU,C_Course,A30,C_M,1),""))</f>
        <v/>
      </c>
      <c r="K30" s="9">
        <f>IF(AB30=1,SUMIFS(I_Earn,I_Course,A30,I_Cat,B30,I_Kept,1),"")</f>
        <v/>
      </c>
      <c r="L30" s="9">
        <f>IF(AB30=1,SUMIFS(I_Poss,I_Course,A30,I_Cat,B30,I_Kept,1),"")</f>
        <v/>
      </c>
      <c r="M30">
        <f>IF(AND(AB30=1,O30&lt;&gt;3,ISNUMBER(C30)),IF(C30&gt;=0,1,0),0)</f>
        <v/>
      </c>
      <c r="N30">
        <f>IF(AND(A30&lt;&gt;"",B30&lt;&gt;""),A30&amp;"|"&amp;B30,"")</f>
        <v/>
      </c>
      <c r="O30">
        <f>IF(AC30="","",INDEX(K_Mode,AC30))</f>
        <v/>
      </c>
      <c r="P30">
        <f>IF(M30=1,C30,0)</f>
        <v/>
      </c>
      <c r="Q30">
        <f>IF(AB30=1,COUNTIFS(I_Course,A30,I_Cat,B30,I_Kept,1),0)</f>
        <v/>
      </c>
      <c r="R30">
        <f>IF(AB30=1,SUMIFS(I_Pct,I_Course,A30,I_Cat,B30,I_Kept,1),0)</f>
        <v/>
      </c>
      <c r="S30">
        <f>IF(AB30=1,H30,0)</f>
        <v/>
      </c>
      <c r="T30">
        <f>IF(AB30=1,SUMIFS(I_Poss,I_Course,A30,I_Cat,B30,I_Up,1),0)</f>
        <v/>
      </c>
      <c r="U30">
        <f>IF(M30&lt;&gt;1,0,IF(O30=2,IF(Q30+S30&gt;0,R30/(Q30+S30),0),IF(L30+T30&gt;0,K30/(L30+T30),0)))</f>
        <v/>
      </c>
      <c r="V30">
        <f>IF(M30&lt;&gt;1,0,IF(O30=2,IF(Q30+S30&gt;0,S30/(Q30+S30),1),IF(L30+T30&gt;0,T30/(L30+T30),1)))</f>
        <v/>
      </c>
      <c r="W30">
        <f>P30*U30</f>
        <v/>
      </c>
      <c r="X30">
        <f>P30*V30</f>
        <v/>
      </c>
      <c r="Y30">
        <f>IF(AND(M30=1,Q30&gt;0),P30*I30,0)</f>
        <v/>
      </c>
      <c r="Z30">
        <f>IF(AND(M30=1,Q30&gt;0),P30,0)</f>
        <v/>
      </c>
      <c r="AA30">
        <f>IF(AB30=1,IF(ISNUMBER(D30),IF(D30&gt;=0,INT(D30),0),0),0)</f>
        <v/>
      </c>
      <c r="AB30">
        <f>IF(AND(AC30&lt;&gt;"",B30&lt;&gt;"",AD30=0),1,0)</f>
        <v/>
      </c>
      <c r="AC30">
        <f>IF(A30="","",IF(ISNUMBER(MATCH(A30,K_Name,0)),MATCH(A30,K_Name,0),""))</f>
        <v/>
      </c>
      <c r="AD30">
        <f>IF(N30="",0,IF(COUNTIF($N$7:N30,N30)&gt;1,1,0))</f>
        <v/>
      </c>
    </row>
    <row r="31">
      <c r="A31" s="18" t="n"/>
      <c r="B31" s="18" t="n"/>
      <c r="C31" s="19" t="n"/>
      <c r="D31" s="21" t="n"/>
      <c r="E31" s="12">
        <f>IF(COUNTA(A31:D31)=0,"",IF(A31="","Course name missing",IF(AC31="","Course not on Courses sheet",IF(B31="","Category name missing",IF(AD31=1,"Duplicate category",IF(OR(AND(D31&lt;&gt;"",NOT(ISNUMBER(D31))),AND(ISNUMBER(D31),D31&lt;0)),"Drop must be 0 or more",IF(O31=3,"OK (total points: weight not used)",IF(NOT(ISNUMBER(C31)),"Weight missing",IF(C31&lt;0,"Weight can't be negative","OK")))))))))</f>
        <v/>
      </c>
      <c r="F31" s="17">
        <f>IF(AB31=1,COUNTIFS(I_Course,A31,I_Cat,B31,I_Grd,1),"")</f>
        <v/>
      </c>
      <c r="G31" s="17">
        <f>IF(AB31=1,COUNTIFS(I_Course,A31,I_Cat,B31,I_Drop,1),"")</f>
        <v/>
      </c>
      <c r="H31" s="17">
        <f>IF(AB31=1,COUNTIFS(I_Course,A31,I_Cat,B31,I_Up,1),"")</f>
        <v/>
      </c>
      <c r="I31" s="14">
        <f>IF(AB31&lt;&gt;1,"",IF(O31=2,IF(Q31&gt;0,R31/Q31,""),IF(L31&gt;0,K31/L31,"")))</f>
        <v/>
      </c>
      <c r="J31" s="16">
        <f>IF(M31&lt;&gt;1,"",IF(SUMIFS(C_WU,C_Course,A31,C_M,1)&gt;0,P31/SUMIFS(C_WU,C_Course,A31,C_M,1),""))</f>
        <v/>
      </c>
      <c r="K31" s="9">
        <f>IF(AB31=1,SUMIFS(I_Earn,I_Course,A31,I_Cat,B31,I_Kept,1),"")</f>
        <v/>
      </c>
      <c r="L31" s="9">
        <f>IF(AB31=1,SUMIFS(I_Poss,I_Course,A31,I_Cat,B31,I_Kept,1),"")</f>
        <v/>
      </c>
      <c r="M31">
        <f>IF(AND(AB31=1,O31&lt;&gt;3,ISNUMBER(C31)),IF(C31&gt;=0,1,0),0)</f>
        <v/>
      </c>
      <c r="N31">
        <f>IF(AND(A31&lt;&gt;"",B31&lt;&gt;""),A31&amp;"|"&amp;B31,"")</f>
        <v/>
      </c>
      <c r="O31">
        <f>IF(AC31="","",INDEX(K_Mode,AC31))</f>
        <v/>
      </c>
      <c r="P31">
        <f>IF(M31=1,C31,0)</f>
        <v/>
      </c>
      <c r="Q31">
        <f>IF(AB31=1,COUNTIFS(I_Course,A31,I_Cat,B31,I_Kept,1),0)</f>
        <v/>
      </c>
      <c r="R31">
        <f>IF(AB31=1,SUMIFS(I_Pct,I_Course,A31,I_Cat,B31,I_Kept,1),0)</f>
        <v/>
      </c>
      <c r="S31">
        <f>IF(AB31=1,H31,0)</f>
        <v/>
      </c>
      <c r="T31">
        <f>IF(AB31=1,SUMIFS(I_Poss,I_Course,A31,I_Cat,B31,I_Up,1),0)</f>
        <v/>
      </c>
      <c r="U31">
        <f>IF(M31&lt;&gt;1,0,IF(O31=2,IF(Q31+S31&gt;0,R31/(Q31+S31),0),IF(L31+T31&gt;0,K31/(L31+T31),0)))</f>
        <v/>
      </c>
      <c r="V31">
        <f>IF(M31&lt;&gt;1,0,IF(O31=2,IF(Q31+S31&gt;0,S31/(Q31+S31),1),IF(L31+T31&gt;0,T31/(L31+T31),1)))</f>
        <v/>
      </c>
      <c r="W31">
        <f>P31*U31</f>
        <v/>
      </c>
      <c r="X31">
        <f>P31*V31</f>
        <v/>
      </c>
      <c r="Y31">
        <f>IF(AND(M31=1,Q31&gt;0),P31*I31,0)</f>
        <v/>
      </c>
      <c r="Z31">
        <f>IF(AND(M31=1,Q31&gt;0),P31,0)</f>
        <v/>
      </c>
      <c r="AA31">
        <f>IF(AB31=1,IF(ISNUMBER(D31),IF(D31&gt;=0,INT(D31),0),0),0)</f>
        <v/>
      </c>
      <c r="AB31">
        <f>IF(AND(AC31&lt;&gt;"",B31&lt;&gt;"",AD31=0),1,0)</f>
        <v/>
      </c>
      <c r="AC31">
        <f>IF(A31="","",IF(ISNUMBER(MATCH(A31,K_Name,0)),MATCH(A31,K_Name,0),""))</f>
        <v/>
      </c>
      <c r="AD31">
        <f>IF(N31="",0,IF(COUNTIF($N$7:N31,N31)&gt;1,1,0))</f>
        <v/>
      </c>
    </row>
    <row r="32">
      <c r="A32" s="18" t="n"/>
      <c r="B32" s="18" t="n"/>
      <c r="C32" s="19" t="n"/>
      <c r="D32" s="21" t="n"/>
      <c r="E32" s="12">
        <f>IF(COUNTA(A32:D32)=0,"",IF(A32="","Course name missing",IF(AC32="","Course not on Courses sheet",IF(B32="","Category name missing",IF(AD32=1,"Duplicate category",IF(OR(AND(D32&lt;&gt;"",NOT(ISNUMBER(D32))),AND(ISNUMBER(D32),D32&lt;0)),"Drop must be 0 or more",IF(O32=3,"OK (total points: weight not used)",IF(NOT(ISNUMBER(C32)),"Weight missing",IF(C32&lt;0,"Weight can't be negative","OK")))))))))</f>
        <v/>
      </c>
      <c r="F32" s="17">
        <f>IF(AB32=1,COUNTIFS(I_Course,A32,I_Cat,B32,I_Grd,1),"")</f>
        <v/>
      </c>
      <c r="G32" s="17">
        <f>IF(AB32=1,COUNTIFS(I_Course,A32,I_Cat,B32,I_Drop,1),"")</f>
        <v/>
      </c>
      <c r="H32" s="17">
        <f>IF(AB32=1,COUNTIFS(I_Course,A32,I_Cat,B32,I_Up,1),"")</f>
        <v/>
      </c>
      <c r="I32" s="14">
        <f>IF(AB32&lt;&gt;1,"",IF(O32=2,IF(Q32&gt;0,R32/Q32,""),IF(L32&gt;0,K32/L32,"")))</f>
        <v/>
      </c>
      <c r="J32" s="16">
        <f>IF(M32&lt;&gt;1,"",IF(SUMIFS(C_WU,C_Course,A32,C_M,1)&gt;0,P32/SUMIFS(C_WU,C_Course,A32,C_M,1),""))</f>
        <v/>
      </c>
      <c r="K32" s="9">
        <f>IF(AB32=1,SUMIFS(I_Earn,I_Course,A32,I_Cat,B32,I_Kept,1),"")</f>
        <v/>
      </c>
      <c r="L32" s="9">
        <f>IF(AB32=1,SUMIFS(I_Poss,I_Course,A32,I_Cat,B32,I_Kept,1),"")</f>
        <v/>
      </c>
      <c r="M32">
        <f>IF(AND(AB32=1,O32&lt;&gt;3,ISNUMBER(C32)),IF(C32&gt;=0,1,0),0)</f>
        <v/>
      </c>
      <c r="N32">
        <f>IF(AND(A32&lt;&gt;"",B32&lt;&gt;""),A32&amp;"|"&amp;B32,"")</f>
        <v/>
      </c>
      <c r="O32">
        <f>IF(AC32="","",INDEX(K_Mode,AC32))</f>
        <v/>
      </c>
      <c r="P32">
        <f>IF(M32=1,C32,0)</f>
        <v/>
      </c>
      <c r="Q32">
        <f>IF(AB32=1,COUNTIFS(I_Course,A32,I_Cat,B32,I_Kept,1),0)</f>
        <v/>
      </c>
      <c r="R32">
        <f>IF(AB32=1,SUMIFS(I_Pct,I_Course,A32,I_Cat,B32,I_Kept,1),0)</f>
        <v/>
      </c>
      <c r="S32">
        <f>IF(AB32=1,H32,0)</f>
        <v/>
      </c>
      <c r="T32">
        <f>IF(AB32=1,SUMIFS(I_Poss,I_Course,A32,I_Cat,B32,I_Up,1),0)</f>
        <v/>
      </c>
      <c r="U32">
        <f>IF(M32&lt;&gt;1,0,IF(O32=2,IF(Q32+S32&gt;0,R32/(Q32+S32),0),IF(L32+T32&gt;0,K32/(L32+T32),0)))</f>
        <v/>
      </c>
      <c r="V32">
        <f>IF(M32&lt;&gt;1,0,IF(O32=2,IF(Q32+S32&gt;0,S32/(Q32+S32),1),IF(L32+T32&gt;0,T32/(L32+T32),1)))</f>
        <v/>
      </c>
      <c r="W32">
        <f>P32*U32</f>
        <v/>
      </c>
      <c r="X32">
        <f>P32*V32</f>
        <v/>
      </c>
      <c r="Y32">
        <f>IF(AND(M32=1,Q32&gt;0),P32*I32,0)</f>
        <v/>
      </c>
      <c r="Z32">
        <f>IF(AND(M32=1,Q32&gt;0),P32,0)</f>
        <v/>
      </c>
      <c r="AA32">
        <f>IF(AB32=1,IF(ISNUMBER(D32),IF(D32&gt;=0,INT(D32),0),0),0)</f>
        <v/>
      </c>
      <c r="AB32">
        <f>IF(AND(AC32&lt;&gt;"",B32&lt;&gt;"",AD32=0),1,0)</f>
        <v/>
      </c>
      <c r="AC32">
        <f>IF(A32="","",IF(ISNUMBER(MATCH(A32,K_Name,0)),MATCH(A32,K_Name,0),""))</f>
        <v/>
      </c>
      <c r="AD32">
        <f>IF(N32="",0,IF(COUNTIF($N$7:N32,N32)&gt;1,1,0))</f>
        <v/>
      </c>
    </row>
    <row r="33">
      <c r="A33" s="18" t="n"/>
      <c r="B33" s="18" t="n"/>
      <c r="C33" s="19" t="n"/>
      <c r="D33" s="21" t="n"/>
      <c r="E33" s="12">
        <f>IF(COUNTA(A33:D33)=0,"",IF(A33="","Course name missing",IF(AC33="","Course not on Courses sheet",IF(B33="","Category name missing",IF(AD33=1,"Duplicate category",IF(OR(AND(D33&lt;&gt;"",NOT(ISNUMBER(D33))),AND(ISNUMBER(D33),D33&lt;0)),"Drop must be 0 or more",IF(O33=3,"OK (total points: weight not used)",IF(NOT(ISNUMBER(C33)),"Weight missing",IF(C33&lt;0,"Weight can't be negative","OK")))))))))</f>
        <v/>
      </c>
      <c r="F33" s="17">
        <f>IF(AB33=1,COUNTIFS(I_Course,A33,I_Cat,B33,I_Grd,1),"")</f>
        <v/>
      </c>
      <c r="G33" s="17">
        <f>IF(AB33=1,COUNTIFS(I_Course,A33,I_Cat,B33,I_Drop,1),"")</f>
        <v/>
      </c>
      <c r="H33" s="17">
        <f>IF(AB33=1,COUNTIFS(I_Course,A33,I_Cat,B33,I_Up,1),"")</f>
        <v/>
      </c>
      <c r="I33" s="14">
        <f>IF(AB33&lt;&gt;1,"",IF(O33=2,IF(Q33&gt;0,R33/Q33,""),IF(L33&gt;0,K33/L33,"")))</f>
        <v/>
      </c>
      <c r="J33" s="16">
        <f>IF(M33&lt;&gt;1,"",IF(SUMIFS(C_WU,C_Course,A33,C_M,1)&gt;0,P33/SUMIFS(C_WU,C_Course,A33,C_M,1),""))</f>
        <v/>
      </c>
      <c r="K33" s="9">
        <f>IF(AB33=1,SUMIFS(I_Earn,I_Course,A33,I_Cat,B33,I_Kept,1),"")</f>
        <v/>
      </c>
      <c r="L33" s="9">
        <f>IF(AB33=1,SUMIFS(I_Poss,I_Course,A33,I_Cat,B33,I_Kept,1),"")</f>
        <v/>
      </c>
      <c r="M33">
        <f>IF(AND(AB33=1,O33&lt;&gt;3,ISNUMBER(C33)),IF(C33&gt;=0,1,0),0)</f>
        <v/>
      </c>
      <c r="N33">
        <f>IF(AND(A33&lt;&gt;"",B33&lt;&gt;""),A33&amp;"|"&amp;B33,"")</f>
        <v/>
      </c>
      <c r="O33">
        <f>IF(AC33="","",INDEX(K_Mode,AC33))</f>
        <v/>
      </c>
      <c r="P33">
        <f>IF(M33=1,C33,0)</f>
        <v/>
      </c>
      <c r="Q33">
        <f>IF(AB33=1,COUNTIFS(I_Course,A33,I_Cat,B33,I_Kept,1),0)</f>
        <v/>
      </c>
      <c r="R33">
        <f>IF(AB33=1,SUMIFS(I_Pct,I_Course,A33,I_Cat,B33,I_Kept,1),0)</f>
        <v/>
      </c>
      <c r="S33">
        <f>IF(AB33=1,H33,0)</f>
        <v/>
      </c>
      <c r="T33">
        <f>IF(AB33=1,SUMIFS(I_Poss,I_Course,A33,I_Cat,B33,I_Up,1),0)</f>
        <v/>
      </c>
      <c r="U33">
        <f>IF(M33&lt;&gt;1,0,IF(O33=2,IF(Q33+S33&gt;0,R33/(Q33+S33),0),IF(L33+T33&gt;0,K33/(L33+T33),0)))</f>
        <v/>
      </c>
      <c r="V33">
        <f>IF(M33&lt;&gt;1,0,IF(O33=2,IF(Q33+S33&gt;0,S33/(Q33+S33),1),IF(L33+T33&gt;0,T33/(L33+T33),1)))</f>
        <v/>
      </c>
      <c r="W33">
        <f>P33*U33</f>
        <v/>
      </c>
      <c r="X33">
        <f>P33*V33</f>
        <v/>
      </c>
      <c r="Y33">
        <f>IF(AND(M33=1,Q33&gt;0),P33*I33,0)</f>
        <v/>
      </c>
      <c r="Z33">
        <f>IF(AND(M33=1,Q33&gt;0),P33,0)</f>
        <v/>
      </c>
      <c r="AA33">
        <f>IF(AB33=1,IF(ISNUMBER(D33),IF(D33&gt;=0,INT(D33),0),0),0)</f>
        <v/>
      </c>
      <c r="AB33">
        <f>IF(AND(AC33&lt;&gt;"",B33&lt;&gt;"",AD33=0),1,0)</f>
        <v/>
      </c>
      <c r="AC33">
        <f>IF(A33="","",IF(ISNUMBER(MATCH(A33,K_Name,0)),MATCH(A33,K_Name,0),""))</f>
        <v/>
      </c>
      <c r="AD33">
        <f>IF(N33="",0,IF(COUNTIF($N$7:N33,N33)&gt;1,1,0))</f>
        <v/>
      </c>
    </row>
    <row r="34">
      <c r="A34" s="18" t="n"/>
      <c r="B34" s="18" t="n"/>
      <c r="C34" s="19" t="n"/>
      <c r="D34" s="21" t="n"/>
      <c r="E34" s="12">
        <f>IF(COUNTA(A34:D34)=0,"",IF(A34="","Course name missing",IF(AC34="","Course not on Courses sheet",IF(B34="","Category name missing",IF(AD34=1,"Duplicate category",IF(OR(AND(D34&lt;&gt;"",NOT(ISNUMBER(D34))),AND(ISNUMBER(D34),D34&lt;0)),"Drop must be 0 or more",IF(O34=3,"OK (total points: weight not used)",IF(NOT(ISNUMBER(C34)),"Weight missing",IF(C34&lt;0,"Weight can't be negative","OK")))))))))</f>
        <v/>
      </c>
      <c r="F34" s="17">
        <f>IF(AB34=1,COUNTIFS(I_Course,A34,I_Cat,B34,I_Grd,1),"")</f>
        <v/>
      </c>
      <c r="G34" s="17">
        <f>IF(AB34=1,COUNTIFS(I_Course,A34,I_Cat,B34,I_Drop,1),"")</f>
        <v/>
      </c>
      <c r="H34" s="17">
        <f>IF(AB34=1,COUNTIFS(I_Course,A34,I_Cat,B34,I_Up,1),"")</f>
        <v/>
      </c>
      <c r="I34" s="14">
        <f>IF(AB34&lt;&gt;1,"",IF(O34=2,IF(Q34&gt;0,R34/Q34,""),IF(L34&gt;0,K34/L34,"")))</f>
        <v/>
      </c>
      <c r="J34" s="16">
        <f>IF(M34&lt;&gt;1,"",IF(SUMIFS(C_WU,C_Course,A34,C_M,1)&gt;0,P34/SUMIFS(C_WU,C_Course,A34,C_M,1),""))</f>
        <v/>
      </c>
      <c r="K34" s="9">
        <f>IF(AB34=1,SUMIFS(I_Earn,I_Course,A34,I_Cat,B34,I_Kept,1),"")</f>
        <v/>
      </c>
      <c r="L34" s="9">
        <f>IF(AB34=1,SUMIFS(I_Poss,I_Course,A34,I_Cat,B34,I_Kept,1),"")</f>
        <v/>
      </c>
      <c r="M34">
        <f>IF(AND(AB34=1,O34&lt;&gt;3,ISNUMBER(C34)),IF(C34&gt;=0,1,0),0)</f>
        <v/>
      </c>
      <c r="N34">
        <f>IF(AND(A34&lt;&gt;"",B34&lt;&gt;""),A34&amp;"|"&amp;B34,"")</f>
        <v/>
      </c>
      <c r="O34">
        <f>IF(AC34="","",INDEX(K_Mode,AC34))</f>
        <v/>
      </c>
      <c r="P34">
        <f>IF(M34=1,C34,0)</f>
        <v/>
      </c>
      <c r="Q34">
        <f>IF(AB34=1,COUNTIFS(I_Course,A34,I_Cat,B34,I_Kept,1),0)</f>
        <v/>
      </c>
      <c r="R34">
        <f>IF(AB34=1,SUMIFS(I_Pct,I_Course,A34,I_Cat,B34,I_Kept,1),0)</f>
        <v/>
      </c>
      <c r="S34">
        <f>IF(AB34=1,H34,0)</f>
        <v/>
      </c>
      <c r="T34">
        <f>IF(AB34=1,SUMIFS(I_Poss,I_Course,A34,I_Cat,B34,I_Up,1),0)</f>
        <v/>
      </c>
      <c r="U34">
        <f>IF(M34&lt;&gt;1,0,IF(O34=2,IF(Q34+S34&gt;0,R34/(Q34+S34),0),IF(L34+T34&gt;0,K34/(L34+T34),0)))</f>
        <v/>
      </c>
      <c r="V34">
        <f>IF(M34&lt;&gt;1,0,IF(O34=2,IF(Q34+S34&gt;0,S34/(Q34+S34),1),IF(L34+T34&gt;0,T34/(L34+T34),1)))</f>
        <v/>
      </c>
      <c r="W34">
        <f>P34*U34</f>
        <v/>
      </c>
      <c r="X34">
        <f>P34*V34</f>
        <v/>
      </c>
      <c r="Y34">
        <f>IF(AND(M34=1,Q34&gt;0),P34*I34,0)</f>
        <v/>
      </c>
      <c r="Z34">
        <f>IF(AND(M34=1,Q34&gt;0),P34,0)</f>
        <v/>
      </c>
      <c r="AA34">
        <f>IF(AB34=1,IF(ISNUMBER(D34),IF(D34&gt;=0,INT(D34),0),0),0)</f>
        <v/>
      </c>
      <c r="AB34">
        <f>IF(AND(AC34&lt;&gt;"",B34&lt;&gt;"",AD34=0),1,0)</f>
        <v/>
      </c>
      <c r="AC34">
        <f>IF(A34="","",IF(ISNUMBER(MATCH(A34,K_Name,0)),MATCH(A34,K_Name,0),""))</f>
        <v/>
      </c>
      <c r="AD34">
        <f>IF(N34="",0,IF(COUNTIF($N$7:N34,N34)&gt;1,1,0))</f>
        <v/>
      </c>
    </row>
    <row r="35">
      <c r="A35" s="18" t="n"/>
      <c r="B35" s="18" t="n"/>
      <c r="C35" s="19" t="n"/>
      <c r="D35" s="21" t="n"/>
      <c r="E35" s="12">
        <f>IF(COUNTA(A35:D35)=0,"",IF(A35="","Course name missing",IF(AC35="","Course not on Courses sheet",IF(B35="","Category name missing",IF(AD35=1,"Duplicate category",IF(OR(AND(D35&lt;&gt;"",NOT(ISNUMBER(D35))),AND(ISNUMBER(D35),D35&lt;0)),"Drop must be 0 or more",IF(O35=3,"OK (total points: weight not used)",IF(NOT(ISNUMBER(C35)),"Weight missing",IF(C35&lt;0,"Weight can't be negative","OK")))))))))</f>
        <v/>
      </c>
      <c r="F35" s="17">
        <f>IF(AB35=1,COUNTIFS(I_Course,A35,I_Cat,B35,I_Grd,1),"")</f>
        <v/>
      </c>
      <c r="G35" s="17">
        <f>IF(AB35=1,COUNTIFS(I_Course,A35,I_Cat,B35,I_Drop,1),"")</f>
        <v/>
      </c>
      <c r="H35" s="17">
        <f>IF(AB35=1,COUNTIFS(I_Course,A35,I_Cat,B35,I_Up,1),"")</f>
        <v/>
      </c>
      <c r="I35" s="14">
        <f>IF(AB35&lt;&gt;1,"",IF(O35=2,IF(Q35&gt;0,R35/Q35,""),IF(L35&gt;0,K35/L35,"")))</f>
        <v/>
      </c>
      <c r="J35" s="16">
        <f>IF(M35&lt;&gt;1,"",IF(SUMIFS(C_WU,C_Course,A35,C_M,1)&gt;0,P35/SUMIFS(C_WU,C_Course,A35,C_M,1),""))</f>
        <v/>
      </c>
      <c r="K35" s="9">
        <f>IF(AB35=1,SUMIFS(I_Earn,I_Course,A35,I_Cat,B35,I_Kept,1),"")</f>
        <v/>
      </c>
      <c r="L35" s="9">
        <f>IF(AB35=1,SUMIFS(I_Poss,I_Course,A35,I_Cat,B35,I_Kept,1),"")</f>
        <v/>
      </c>
      <c r="M35">
        <f>IF(AND(AB35=1,O35&lt;&gt;3,ISNUMBER(C35)),IF(C35&gt;=0,1,0),0)</f>
        <v/>
      </c>
      <c r="N35">
        <f>IF(AND(A35&lt;&gt;"",B35&lt;&gt;""),A35&amp;"|"&amp;B35,"")</f>
        <v/>
      </c>
      <c r="O35">
        <f>IF(AC35="","",INDEX(K_Mode,AC35))</f>
        <v/>
      </c>
      <c r="P35">
        <f>IF(M35=1,C35,0)</f>
        <v/>
      </c>
      <c r="Q35">
        <f>IF(AB35=1,COUNTIFS(I_Course,A35,I_Cat,B35,I_Kept,1),0)</f>
        <v/>
      </c>
      <c r="R35">
        <f>IF(AB35=1,SUMIFS(I_Pct,I_Course,A35,I_Cat,B35,I_Kept,1),0)</f>
        <v/>
      </c>
      <c r="S35">
        <f>IF(AB35=1,H35,0)</f>
        <v/>
      </c>
      <c r="T35">
        <f>IF(AB35=1,SUMIFS(I_Poss,I_Course,A35,I_Cat,B35,I_Up,1),0)</f>
        <v/>
      </c>
      <c r="U35">
        <f>IF(M35&lt;&gt;1,0,IF(O35=2,IF(Q35+S35&gt;0,R35/(Q35+S35),0),IF(L35+T35&gt;0,K35/(L35+T35),0)))</f>
        <v/>
      </c>
      <c r="V35">
        <f>IF(M35&lt;&gt;1,0,IF(O35=2,IF(Q35+S35&gt;0,S35/(Q35+S35),1),IF(L35+T35&gt;0,T35/(L35+T35),1)))</f>
        <v/>
      </c>
      <c r="W35">
        <f>P35*U35</f>
        <v/>
      </c>
      <c r="X35">
        <f>P35*V35</f>
        <v/>
      </c>
      <c r="Y35">
        <f>IF(AND(M35=1,Q35&gt;0),P35*I35,0)</f>
        <v/>
      </c>
      <c r="Z35">
        <f>IF(AND(M35=1,Q35&gt;0),P35,0)</f>
        <v/>
      </c>
      <c r="AA35">
        <f>IF(AB35=1,IF(ISNUMBER(D35),IF(D35&gt;=0,INT(D35),0),0),0)</f>
        <v/>
      </c>
      <c r="AB35">
        <f>IF(AND(AC35&lt;&gt;"",B35&lt;&gt;"",AD35=0),1,0)</f>
        <v/>
      </c>
      <c r="AC35">
        <f>IF(A35="","",IF(ISNUMBER(MATCH(A35,K_Name,0)),MATCH(A35,K_Name,0),""))</f>
        <v/>
      </c>
      <c r="AD35">
        <f>IF(N35="",0,IF(COUNTIF($N$7:N35,N35)&gt;1,1,0))</f>
        <v/>
      </c>
    </row>
    <row r="36">
      <c r="A36" s="18" t="n"/>
      <c r="B36" s="18" t="n"/>
      <c r="C36" s="19" t="n"/>
      <c r="D36" s="21" t="n"/>
      <c r="E36" s="12">
        <f>IF(COUNTA(A36:D36)=0,"",IF(A36="","Course name missing",IF(AC36="","Course not on Courses sheet",IF(B36="","Category name missing",IF(AD36=1,"Duplicate category",IF(OR(AND(D36&lt;&gt;"",NOT(ISNUMBER(D36))),AND(ISNUMBER(D36),D36&lt;0)),"Drop must be 0 or more",IF(O36=3,"OK (total points: weight not used)",IF(NOT(ISNUMBER(C36)),"Weight missing",IF(C36&lt;0,"Weight can't be negative","OK")))))))))</f>
        <v/>
      </c>
      <c r="F36" s="17">
        <f>IF(AB36=1,COUNTIFS(I_Course,A36,I_Cat,B36,I_Grd,1),"")</f>
        <v/>
      </c>
      <c r="G36" s="17">
        <f>IF(AB36=1,COUNTIFS(I_Course,A36,I_Cat,B36,I_Drop,1),"")</f>
        <v/>
      </c>
      <c r="H36" s="17">
        <f>IF(AB36=1,COUNTIFS(I_Course,A36,I_Cat,B36,I_Up,1),"")</f>
        <v/>
      </c>
      <c r="I36" s="14">
        <f>IF(AB36&lt;&gt;1,"",IF(O36=2,IF(Q36&gt;0,R36/Q36,""),IF(L36&gt;0,K36/L36,"")))</f>
        <v/>
      </c>
      <c r="J36" s="16">
        <f>IF(M36&lt;&gt;1,"",IF(SUMIFS(C_WU,C_Course,A36,C_M,1)&gt;0,P36/SUMIFS(C_WU,C_Course,A36,C_M,1),""))</f>
        <v/>
      </c>
      <c r="K36" s="9">
        <f>IF(AB36=1,SUMIFS(I_Earn,I_Course,A36,I_Cat,B36,I_Kept,1),"")</f>
        <v/>
      </c>
      <c r="L36" s="9">
        <f>IF(AB36=1,SUMIFS(I_Poss,I_Course,A36,I_Cat,B36,I_Kept,1),"")</f>
        <v/>
      </c>
      <c r="M36">
        <f>IF(AND(AB36=1,O36&lt;&gt;3,ISNUMBER(C36)),IF(C36&gt;=0,1,0),0)</f>
        <v/>
      </c>
      <c r="N36">
        <f>IF(AND(A36&lt;&gt;"",B36&lt;&gt;""),A36&amp;"|"&amp;B36,"")</f>
        <v/>
      </c>
      <c r="O36">
        <f>IF(AC36="","",INDEX(K_Mode,AC36))</f>
        <v/>
      </c>
      <c r="P36">
        <f>IF(M36=1,C36,0)</f>
        <v/>
      </c>
      <c r="Q36">
        <f>IF(AB36=1,COUNTIFS(I_Course,A36,I_Cat,B36,I_Kept,1),0)</f>
        <v/>
      </c>
      <c r="R36">
        <f>IF(AB36=1,SUMIFS(I_Pct,I_Course,A36,I_Cat,B36,I_Kept,1),0)</f>
        <v/>
      </c>
      <c r="S36">
        <f>IF(AB36=1,H36,0)</f>
        <v/>
      </c>
      <c r="T36">
        <f>IF(AB36=1,SUMIFS(I_Poss,I_Course,A36,I_Cat,B36,I_Up,1),0)</f>
        <v/>
      </c>
      <c r="U36">
        <f>IF(M36&lt;&gt;1,0,IF(O36=2,IF(Q36+S36&gt;0,R36/(Q36+S36),0),IF(L36+T36&gt;0,K36/(L36+T36),0)))</f>
        <v/>
      </c>
      <c r="V36">
        <f>IF(M36&lt;&gt;1,0,IF(O36=2,IF(Q36+S36&gt;0,S36/(Q36+S36),1),IF(L36+T36&gt;0,T36/(L36+T36),1)))</f>
        <v/>
      </c>
      <c r="W36">
        <f>P36*U36</f>
        <v/>
      </c>
      <c r="X36">
        <f>P36*V36</f>
        <v/>
      </c>
      <c r="Y36">
        <f>IF(AND(M36=1,Q36&gt;0),P36*I36,0)</f>
        <v/>
      </c>
      <c r="Z36">
        <f>IF(AND(M36=1,Q36&gt;0),P36,0)</f>
        <v/>
      </c>
      <c r="AA36">
        <f>IF(AB36=1,IF(ISNUMBER(D36),IF(D36&gt;=0,INT(D36),0),0),0)</f>
        <v/>
      </c>
      <c r="AB36">
        <f>IF(AND(AC36&lt;&gt;"",B36&lt;&gt;"",AD36=0),1,0)</f>
        <v/>
      </c>
      <c r="AC36">
        <f>IF(A36="","",IF(ISNUMBER(MATCH(A36,K_Name,0)),MATCH(A36,K_Name,0),""))</f>
        <v/>
      </c>
      <c r="AD36">
        <f>IF(N36="",0,IF(COUNTIF($N$7:N36,N36)&gt;1,1,0))</f>
        <v/>
      </c>
    </row>
    <row r="37">
      <c r="A37" s="18" t="n"/>
      <c r="B37" s="18" t="n"/>
      <c r="C37" s="19" t="n"/>
      <c r="D37" s="21" t="n"/>
      <c r="E37" s="12">
        <f>IF(COUNTA(A37:D37)=0,"",IF(A37="","Course name missing",IF(AC37="","Course not on Courses sheet",IF(B37="","Category name missing",IF(AD37=1,"Duplicate category",IF(OR(AND(D37&lt;&gt;"",NOT(ISNUMBER(D37))),AND(ISNUMBER(D37),D37&lt;0)),"Drop must be 0 or more",IF(O37=3,"OK (total points: weight not used)",IF(NOT(ISNUMBER(C37)),"Weight missing",IF(C37&lt;0,"Weight can't be negative","OK")))))))))</f>
        <v/>
      </c>
      <c r="F37" s="17">
        <f>IF(AB37=1,COUNTIFS(I_Course,A37,I_Cat,B37,I_Grd,1),"")</f>
        <v/>
      </c>
      <c r="G37" s="17">
        <f>IF(AB37=1,COUNTIFS(I_Course,A37,I_Cat,B37,I_Drop,1),"")</f>
        <v/>
      </c>
      <c r="H37" s="17">
        <f>IF(AB37=1,COUNTIFS(I_Course,A37,I_Cat,B37,I_Up,1),"")</f>
        <v/>
      </c>
      <c r="I37" s="14">
        <f>IF(AB37&lt;&gt;1,"",IF(O37=2,IF(Q37&gt;0,R37/Q37,""),IF(L37&gt;0,K37/L37,"")))</f>
        <v/>
      </c>
      <c r="J37" s="16">
        <f>IF(M37&lt;&gt;1,"",IF(SUMIFS(C_WU,C_Course,A37,C_M,1)&gt;0,P37/SUMIFS(C_WU,C_Course,A37,C_M,1),""))</f>
        <v/>
      </c>
      <c r="K37" s="9">
        <f>IF(AB37=1,SUMIFS(I_Earn,I_Course,A37,I_Cat,B37,I_Kept,1),"")</f>
        <v/>
      </c>
      <c r="L37" s="9">
        <f>IF(AB37=1,SUMIFS(I_Poss,I_Course,A37,I_Cat,B37,I_Kept,1),"")</f>
        <v/>
      </c>
      <c r="M37">
        <f>IF(AND(AB37=1,O37&lt;&gt;3,ISNUMBER(C37)),IF(C37&gt;=0,1,0),0)</f>
        <v/>
      </c>
      <c r="N37">
        <f>IF(AND(A37&lt;&gt;"",B37&lt;&gt;""),A37&amp;"|"&amp;B37,"")</f>
        <v/>
      </c>
      <c r="O37">
        <f>IF(AC37="","",INDEX(K_Mode,AC37))</f>
        <v/>
      </c>
      <c r="P37">
        <f>IF(M37=1,C37,0)</f>
        <v/>
      </c>
      <c r="Q37">
        <f>IF(AB37=1,COUNTIFS(I_Course,A37,I_Cat,B37,I_Kept,1),0)</f>
        <v/>
      </c>
      <c r="R37">
        <f>IF(AB37=1,SUMIFS(I_Pct,I_Course,A37,I_Cat,B37,I_Kept,1),0)</f>
        <v/>
      </c>
      <c r="S37">
        <f>IF(AB37=1,H37,0)</f>
        <v/>
      </c>
      <c r="T37">
        <f>IF(AB37=1,SUMIFS(I_Poss,I_Course,A37,I_Cat,B37,I_Up,1),0)</f>
        <v/>
      </c>
      <c r="U37">
        <f>IF(M37&lt;&gt;1,0,IF(O37=2,IF(Q37+S37&gt;0,R37/(Q37+S37),0),IF(L37+T37&gt;0,K37/(L37+T37),0)))</f>
        <v/>
      </c>
      <c r="V37">
        <f>IF(M37&lt;&gt;1,0,IF(O37=2,IF(Q37+S37&gt;0,S37/(Q37+S37),1),IF(L37+T37&gt;0,T37/(L37+T37),1)))</f>
        <v/>
      </c>
      <c r="W37">
        <f>P37*U37</f>
        <v/>
      </c>
      <c r="X37">
        <f>P37*V37</f>
        <v/>
      </c>
      <c r="Y37">
        <f>IF(AND(M37=1,Q37&gt;0),P37*I37,0)</f>
        <v/>
      </c>
      <c r="Z37">
        <f>IF(AND(M37=1,Q37&gt;0),P37,0)</f>
        <v/>
      </c>
      <c r="AA37">
        <f>IF(AB37=1,IF(ISNUMBER(D37),IF(D37&gt;=0,INT(D37),0),0),0)</f>
        <v/>
      </c>
      <c r="AB37">
        <f>IF(AND(AC37&lt;&gt;"",B37&lt;&gt;"",AD37=0),1,0)</f>
        <v/>
      </c>
      <c r="AC37">
        <f>IF(A37="","",IF(ISNUMBER(MATCH(A37,K_Name,0)),MATCH(A37,K_Name,0),""))</f>
        <v/>
      </c>
      <c r="AD37">
        <f>IF(N37="",0,IF(COUNTIF($N$7:N37,N37)&gt;1,1,0))</f>
        <v/>
      </c>
    </row>
    <row r="38">
      <c r="A38" s="18" t="n"/>
      <c r="B38" s="18" t="n"/>
      <c r="C38" s="19" t="n"/>
      <c r="D38" s="21" t="n"/>
      <c r="E38" s="12">
        <f>IF(COUNTA(A38:D38)=0,"",IF(A38="","Course name missing",IF(AC38="","Course not on Courses sheet",IF(B38="","Category name missing",IF(AD38=1,"Duplicate category",IF(OR(AND(D38&lt;&gt;"",NOT(ISNUMBER(D38))),AND(ISNUMBER(D38),D38&lt;0)),"Drop must be 0 or more",IF(O38=3,"OK (total points: weight not used)",IF(NOT(ISNUMBER(C38)),"Weight missing",IF(C38&lt;0,"Weight can't be negative","OK")))))))))</f>
        <v/>
      </c>
      <c r="F38" s="17">
        <f>IF(AB38=1,COUNTIFS(I_Course,A38,I_Cat,B38,I_Grd,1),"")</f>
        <v/>
      </c>
      <c r="G38" s="17">
        <f>IF(AB38=1,COUNTIFS(I_Course,A38,I_Cat,B38,I_Drop,1),"")</f>
        <v/>
      </c>
      <c r="H38" s="17">
        <f>IF(AB38=1,COUNTIFS(I_Course,A38,I_Cat,B38,I_Up,1),"")</f>
        <v/>
      </c>
      <c r="I38" s="14">
        <f>IF(AB38&lt;&gt;1,"",IF(O38=2,IF(Q38&gt;0,R38/Q38,""),IF(L38&gt;0,K38/L38,"")))</f>
        <v/>
      </c>
      <c r="J38" s="16">
        <f>IF(M38&lt;&gt;1,"",IF(SUMIFS(C_WU,C_Course,A38,C_M,1)&gt;0,P38/SUMIFS(C_WU,C_Course,A38,C_M,1),""))</f>
        <v/>
      </c>
      <c r="K38" s="9">
        <f>IF(AB38=1,SUMIFS(I_Earn,I_Course,A38,I_Cat,B38,I_Kept,1),"")</f>
        <v/>
      </c>
      <c r="L38" s="9">
        <f>IF(AB38=1,SUMIFS(I_Poss,I_Course,A38,I_Cat,B38,I_Kept,1),"")</f>
        <v/>
      </c>
      <c r="M38">
        <f>IF(AND(AB38=1,O38&lt;&gt;3,ISNUMBER(C38)),IF(C38&gt;=0,1,0),0)</f>
        <v/>
      </c>
      <c r="N38">
        <f>IF(AND(A38&lt;&gt;"",B38&lt;&gt;""),A38&amp;"|"&amp;B38,"")</f>
        <v/>
      </c>
      <c r="O38">
        <f>IF(AC38="","",INDEX(K_Mode,AC38))</f>
        <v/>
      </c>
      <c r="P38">
        <f>IF(M38=1,C38,0)</f>
        <v/>
      </c>
      <c r="Q38">
        <f>IF(AB38=1,COUNTIFS(I_Course,A38,I_Cat,B38,I_Kept,1),0)</f>
        <v/>
      </c>
      <c r="R38">
        <f>IF(AB38=1,SUMIFS(I_Pct,I_Course,A38,I_Cat,B38,I_Kept,1),0)</f>
        <v/>
      </c>
      <c r="S38">
        <f>IF(AB38=1,H38,0)</f>
        <v/>
      </c>
      <c r="T38">
        <f>IF(AB38=1,SUMIFS(I_Poss,I_Course,A38,I_Cat,B38,I_Up,1),0)</f>
        <v/>
      </c>
      <c r="U38">
        <f>IF(M38&lt;&gt;1,0,IF(O38=2,IF(Q38+S38&gt;0,R38/(Q38+S38),0),IF(L38+T38&gt;0,K38/(L38+T38),0)))</f>
        <v/>
      </c>
      <c r="V38">
        <f>IF(M38&lt;&gt;1,0,IF(O38=2,IF(Q38+S38&gt;0,S38/(Q38+S38),1),IF(L38+T38&gt;0,T38/(L38+T38),1)))</f>
        <v/>
      </c>
      <c r="W38">
        <f>P38*U38</f>
        <v/>
      </c>
      <c r="X38">
        <f>P38*V38</f>
        <v/>
      </c>
      <c r="Y38">
        <f>IF(AND(M38=1,Q38&gt;0),P38*I38,0)</f>
        <v/>
      </c>
      <c r="Z38">
        <f>IF(AND(M38=1,Q38&gt;0),P38,0)</f>
        <v/>
      </c>
      <c r="AA38">
        <f>IF(AB38=1,IF(ISNUMBER(D38),IF(D38&gt;=0,INT(D38),0),0),0)</f>
        <v/>
      </c>
      <c r="AB38">
        <f>IF(AND(AC38&lt;&gt;"",B38&lt;&gt;"",AD38=0),1,0)</f>
        <v/>
      </c>
      <c r="AC38">
        <f>IF(A38="","",IF(ISNUMBER(MATCH(A38,K_Name,0)),MATCH(A38,K_Name,0),""))</f>
        <v/>
      </c>
      <c r="AD38">
        <f>IF(N38="",0,IF(COUNTIF($N$7:N38,N38)&gt;1,1,0))</f>
        <v/>
      </c>
    </row>
    <row r="39">
      <c r="A39" s="18" t="n"/>
      <c r="B39" s="18" t="n"/>
      <c r="C39" s="19" t="n"/>
      <c r="D39" s="21" t="n"/>
      <c r="E39" s="12">
        <f>IF(COUNTA(A39:D39)=0,"",IF(A39="","Course name missing",IF(AC39="","Course not on Courses sheet",IF(B39="","Category name missing",IF(AD39=1,"Duplicate category",IF(OR(AND(D39&lt;&gt;"",NOT(ISNUMBER(D39))),AND(ISNUMBER(D39),D39&lt;0)),"Drop must be 0 or more",IF(O39=3,"OK (total points: weight not used)",IF(NOT(ISNUMBER(C39)),"Weight missing",IF(C39&lt;0,"Weight can't be negative","OK")))))))))</f>
        <v/>
      </c>
      <c r="F39" s="17">
        <f>IF(AB39=1,COUNTIFS(I_Course,A39,I_Cat,B39,I_Grd,1),"")</f>
        <v/>
      </c>
      <c r="G39" s="17">
        <f>IF(AB39=1,COUNTIFS(I_Course,A39,I_Cat,B39,I_Drop,1),"")</f>
        <v/>
      </c>
      <c r="H39" s="17">
        <f>IF(AB39=1,COUNTIFS(I_Course,A39,I_Cat,B39,I_Up,1),"")</f>
        <v/>
      </c>
      <c r="I39" s="14">
        <f>IF(AB39&lt;&gt;1,"",IF(O39=2,IF(Q39&gt;0,R39/Q39,""),IF(L39&gt;0,K39/L39,"")))</f>
        <v/>
      </c>
      <c r="J39" s="16">
        <f>IF(M39&lt;&gt;1,"",IF(SUMIFS(C_WU,C_Course,A39,C_M,1)&gt;0,P39/SUMIFS(C_WU,C_Course,A39,C_M,1),""))</f>
        <v/>
      </c>
      <c r="K39" s="9">
        <f>IF(AB39=1,SUMIFS(I_Earn,I_Course,A39,I_Cat,B39,I_Kept,1),"")</f>
        <v/>
      </c>
      <c r="L39" s="9">
        <f>IF(AB39=1,SUMIFS(I_Poss,I_Course,A39,I_Cat,B39,I_Kept,1),"")</f>
        <v/>
      </c>
      <c r="M39">
        <f>IF(AND(AB39=1,O39&lt;&gt;3,ISNUMBER(C39)),IF(C39&gt;=0,1,0),0)</f>
        <v/>
      </c>
      <c r="N39">
        <f>IF(AND(A39&lt;&gt;"",B39&lt;&gt;""),A39&amp;"|"&amp;B39,"")</f>
        <v/>
      </c>
      <c r="O39">
        <f>IF(AC39="","",INDEX(K_Mode,AC39))</f>
        <v/>
      </c>
      <c r="P39">
        <f>IF(M39=1,C39,0)</f>
        <v/>
      </c>
      <c r="Q39">
        <f>IF(AB39=1,COUNTIFS(I_Course,A39,I_Cat,B39,I_Kept,1),0)</f>
        <v/>
      </c>
      <c r="R39">
        <f>IF(AB39=1,SUMIFS(I_Pct,I_Course,A39,I_Cat,B39,I_Kept,1),0)</f>
        <v/>
      </c>
      <c r="S39">
        <f>IF(AB39=1,H39,0)</f>
        <v/>
      </c>
      <c r="T39">
        <f>IF(AB39=1,SUMIFS(I_Poss,I_Course,A39,I_Cat,B39,I_Up,1),0)</f>
        <v/>
      </c>
      <c r="U39">
        <f>IF(M39&lt;&gt;1,0,IF(O39=2,IF(Q39+S39&gt;0,R39/(Q39+S39),0),IF(L39+T39&gt;0,K39/(L39+T39),0)))</f>
        <v/>
      </c>
      <c r="V39">
        <f>IF(M39&lt;&gt;1,0,IF(O39=2,IF(Q39+S39&gt;0,S39/(Q39+S39),1),IF(L39+T39&gt;0,T39/(L39+T39),1)))</f>
        <v/>
      </c>
      <c r="W39">
        <f>P39*U39</f>
        <v/>
      </c>
      <c r="X39">
        <f>P39*V39</f>
        <v/>
      </c>
      <c r="Y39">
        <f>IF(AND(M39=1,Q39&gt;0),P39*I39,0)</f>
        <v/>
      </c>
      <c r="Z39">
        <f>IF(AND(M39=1,Q39&gt;0),P39,0)</f>
        <v/>
      </c>
      <c r="AA39">
        <f>IF(AB39=1,IF(ISNUMBER(D39),IF(D39&gt;=0,INT(D39),0),0),0)</f>
        <v/>
      </c>
      <c r="AB39">
        <f>IF(AND(AC39&lt;&gt;"",B39&lt;&gt;"",AD39=0),1,0)</f>
        <v/>
      </c>
      <c r="AC39">
        <f>IF(A39="","",IF(ISNUMBER(MATCH(A39,K_Name,0)),MATCH(A39,K_Name,0),""))</f>
        <v/>
      </c>
      <c r="AD39">
        <f>IF(N39="",0,IF(COUNTIF($N$7:N39,N39)&gt;1,1,0))</f>
        <v/>
      </c>
    </row>
    <row r="40">
      <c r="A40" s="18" t="n"/>
      <c r="B40" s="18" t="n"/>
      <c r="C40" s="19" t="n"/>
      <c r="D40" s="21" t="n"/>
      <c r="E40" s="12">
        <f>IF(COUNTA(A40:D40)=0,"",IF(A40="","Course name missing",IF(AC40="","Course not on Courses sheet",IF(B40="","Category name missing",IF(AD40=1,"Duplicate category",IF(OR(AND(D40&lt;&gt;"",NOT(ISNUMBER(D40))),AND(ISNUMBER(D40),D40&lt;0)),"Drop must be 0 or more",IF(O40=3,"OK (total points: weight not used)",IF(NOT(ISNUMBER(C40)),"Weight missing",IF(C40&lt;0,"Weight can't be negative","OK")))))))))</f>
        <v/>
      </c>
      <c r="F40" s="17">
        <f>IF(AB40=1,COUNTIFS(I_Course,A40,I_Cat,B40,I_Grd,1),"")</f>
        <v/>
      </c>
      <c r="G40" s="17">
        <f>IF(AB40=1,COUNTIFS(I_Course,A40,I_Cat,B40,I_Drop,1),"")</f>
        <v/>
      </c>
      <c r="H40" s="17">
        <f>IF(AB40=1,COUNTIFS(I_Course,A40,I_Cat,B40,I_Up,1),"")</f>
        <v/>
      </c>
      <c r="I40" s="14">
        <f>IF(AB40&lt;&gt;1,"",IF(O40=2,IF(Q40&gt;0,R40/Q40,""),IF(L40&gt;0,K40/L40,"")))</f>
        <v/>
      </c>
      <c r="J40" s="16">
        <f>IF(M40&lt;&gt;1,"",IF(SUMIFS(C_WU,C_Course,A40,C_M,1)&gt;0,P40/SUMIFS(C_WU,C_Course,A40,C_M,1),""))</f>
        <v/>
      </c>
      <c r="K40" s="9">
        <f>IF(AB40=1,SUMIFS(I_Earn,I_Course,A40,I_Cat,B40,I_Kept,1),"")</f>
        <v/>
      </c>
      <c r="L40" s="9">
        <f>IF(AB40=1,SUMIFS(I_Poss,I_Course,A40,I_Cat,B40,I_Kept,1),"")</f>
        <v/>
      </c>
      <c r="M40">
        <f>IF(AND(AB40=1,O40&lt;&gt;3,ISNUMBER(C40)),IF(C40&gt;=0,1,0),0)</f>
        <v/>
      </c>
      <c r="N40">
        <f>IF(AND(A40&lt;&gt;"",B40&lt;&gt;""),A40&amp;"|"&amp;B40,"")</f>
        <v/>
      </c>
      <c r="O40">
        <f>IF(AC40="","",INDEX(K_Mode,AC40))</f>
        <v/>
      </c>
      <c r="P40">
        <f>IF(M40=1,C40,0)</f>
        <v/>
      </c>
      <c r="Q40">
        <f>IF(AB40=1,COUNTIFS(I_Course,A40,I_Cat,B40,I_Kept,1),0)</f>
        <v/>
      </c>
      <c r="R40">
        <f>IF(AB40=1,SUMIFS(I_Pct,I_Course,A40,I_Cat,B40,I_Kept,1),0)</f>
        <v/>
      </c>
      <c r="S40">
        <f>IF(AB40=1,H40,0)</f>
        <v/>
      </c>
      <c r="T40">
        <f>IF(AB40=1,SUMIFS(I_Poss,I_Course,A40,I_Cat,B40,I_Up,1),0)</f>
        <v/>
      </c>
      <c r="U40">
        <f>IF(M40&lt;&gt;1,0,IF(O40=2,IF(Q40+S40&gt;0,R40/(Q40+S40),0),IF(L40+T40&gt;0,K40/(L40+T40),0)))</f>
        <v/>
      </c>
      <c r="V40">
        <f>IF(M40&lt;&gt;1,0,IF(O40=2,IF(Q40+S40&gt;0,S40/(Q40+S40),1),IF(L40+T40&gt;0,T40/(L40+T40),1)))</f>
        <v/>
      </c>
      <c r="W40">
        <f>P40*U40</f>
        <v/>
      </c>
      <c r="X40">
        <f>P40*V40</f>
        <v/>
      </c>
      <c r="Y40">
        <f>IF(AND(M40=1,Q40&gt;0),P40*I40,0)</f>
        <v/>
      </c>
      <c r="Z40">
        <f>IF(AND(M40=1,Q40&gt;0),P40,0)</f>
        <v/>
      </c>
      <c r="AA40">
        <f>IF(AB40=1,IF(ISNUMBER(D40),IF(D40&gt;=0,INT(D40),0),0),0)</f>
        <v/>
      </c>
      <c r="AB40">
        <f>IF(AND(AC40&lt;&gt;"",B40&lt;&gt;"",AD40=0),1,0)</f>
        <v/>
      </c>
      <c r="AC40">
        <f>IF(A40="","",IF(ISNUMBER(MATCH(A40,K_Name,0)),MATCH(A40,K_Name,0),""))</f>
        <v/>
      </c>
      <c r="AD40">
        <f>IF(N40="",0,IF(COUNTIF($N$7:N40,N40)&gt;1,1,0))</f>
        <v/>
      </c>
    </row>
    <row r="41">
      <c r="A41" s="18" t="n"/>
      <c r="B41" s="18" t="n"/>
      <c r="C41" s="19" t="n"/>
      <c r="D41" s="21" t="n"/>
      <c r="E41" s="12">
        <f>IF(COUNTA(A41:D41)=0,"",IF(A41="","Course name missing",IF(AC41="","Course not on Courses sheet",IF(B41="","Category name missing",IF(AD41=1,"Duplicate category",IF(OR(AND(D41&lt;&gt;"",NOT(ISNUMBER(D41))),AND(ISNUMBER(D41),D41&lt;0)),"Drop must be 0 or more",IF(O41=3,"OK (total points: weight not used)",IF(NOT(ISNUMBER(C41)),"Weight missing",IF(C41&lt;0,"Weight can't be negative","OK")))))))))</f>
        <v/>
      </c>
      <c r="F41" s="17">
        <f>IF(AB41=1,COUNTIFS(I_Course,A41,I_Cat,B41,I_Grd,1),"")</f>
        <v/>
      </c>
      <c r="G41" s="17">
        <f>IF(AB41=1,COUNTIFS(I_Course,A41,I_Cat,B41,I_Drop,1),"")</f>
        <v/>
      </c>
      <c r="H41" s="17">
        <f>IF(AB41=1,COUNTIFS(I_Course,A41,I_Cat,B41,I_Up,1),"")</f>
        <v/>
      </c>
      <c r="I41" s="14">
        <f>IF(AB41&lt;&gt;1,"",IF(O41=2,IF(Q41&gt;0,R41/Q41,""),IF(L41&gt;0,K41/L41,"")))</f>
        <v/>
      </c>
      <c r="J41" s="16">
        <f>IF(M41&lt;&gt;1,"",IF(SUMIFS(C_WU,C_Course,A41,C_M,1)&gt;0,P41/SUMIFS(C_WU,C_Course,A41,C_M,1),""))</f>
        <v/>
      </c>
      <c r="K41" s="9">
        <f>IF(AB41=1,SUMIFS(I_Earn,I_Course,A41,I_Cat,B41,I_Kept,1),"")</f>
        <v/>
      </c>
      <c r="L41" s="9">
        <f>IF(AB41=1,SUMIFS(I_Poss,I_Course,A41,I_Cat,B41,I_Kept,1),"")</f>
        <v/>
      </c>
      <c r="M41">
        <f>IF(AND(AB41=1,O41&lt;&gt;3,ISNUMBER(C41)),IF(C41&gt;=0,1,0),0)</f>
        <v/>
      </c>
      <c r="N41">
        <f>IF(AND(A41&lt;&gt;"",B41&lt;&gt;""),A41&amp;"|"&amp;B41,"")</f>
        <v/>
      </c>
      <c r="O41">
        <f>IF(AC41="","",INDEX(K_Mode,AC41))</f>
        <v/>
      </c>
      <c r="P41">
        <f>IF(M41=1,C41,0)</f>
        <v/>
      </c>
      <c r="Q41">
        <f>IF(AB41=1,COUNTIFS(I_Course,A41,I_Cat,B41,I_Kept,1),0)</f>
        <v/>
      </c>
      <c r="R41">
        <f>IF(AB41=1,SUMIFS(I_Pct,I_Course,A41,I_Cat,B41,I_Kept,1),0)</f>
        <v/>
      </c>
      <c r="S41">
        <f>IF(AB41=1,H41,0)</f>
        <v/>
      </c>
      <c r="T41">
        <f>IF(AB41=1,SUMIFS(I_Poss,I_Course,A41,I_Cat,B41,I_Up,1),0)</f>
        <v/>
      </c>
      <c r="U41">
        <f>IF(M41&lt;&gt;1,0,IF(O41=2,IF(Q41+S41&gt;0,R41/(Q41+S41),0),IF(L41+T41&gt;0,K41/(L41+T41),0)))</f>
        <v/>
      </c>
      <c r="V41">
        <f>IF(M41&lt;&gt;1,0,IF(O41=2,IF(Q41+S41&gt;0,S41/(Q41+S41),1),IF(L41+T41&gt;0,T41/(L41+T41),1)))</f>
        <v/>
      </c>
      <c r="W41">
        <f>P41*U41</f>
        <v/>
      </c>
      <c r="X41">
        <f>P41*V41</f>
        <v/>
      </c>
      <c r="Y41">
        <f>IF(AND(M41=1,Q41&gt;0),P41*I41,0)</f>
        <v/>
      </c>
      <c r="Z41">
        <f>IF(AND(M41=1,Q41&gt;0),P41,0)</f>
        <v/>
      </c>
      <c r="AA41">
        <f>IF(AB41=1,IF(ISNUMBER(D41),IF(D41&gt;=0,INT(D41),0),0),0)</f>
        <v/>
      </c>
      <c r="AB41">
        <f>IF(AND(AC41&lt;&gt;"",B41&lt;&gt;"",AD41=0),1,0)</f>
        <v/>
      </c>
      <c r="AC41">
        <f>IF(A41="","",IF(ISNUMBER(MATCH(A41,K_Name,0)),MATCH(A41,K_Name,0),""))</f>
        <v/>
      </c>
      <c r="AD41">
        <f>IF(N41="",0,IF(COUNTIF($N$7:N41,N41)&gt;1,1,0))</f>
        <v/>
      </c>
    </row>
    <row r="42">
      <c r="A42" s="18" t="n"/>
      <c r="B42" s="18" t="n"/>
      <c r="C42" s="19" t="n"/>
      <c r="D42" s="21" t="n"/>
      <c r="E42" s="12">
        <f>IF(COUNTA(A42:D42)=0,"",IF(A42="","Course name missing",IF(AC42="","Course not on Courses sheet",IF(B42="","Category name missing",IF(AD42=1,"Duplicate category",IF(OR(AND(D42&lt;&gt;"",NOT(ISNUMBER(D42))),AND(ISNUMBER(D42),D42&lt;0)),"Drop must be 0 or more",IF(O42=3,"OK (total points: weight not used)",IF(NOT(ISNUMBER(C42)),"Weight missing",IF(C42&lt;0,"Weight can't be negative","OK")))))))))</f>
        <v/>
      </c>
      <c r="F42" s="17">
        <f>IF(AB42=1,COUNTIFS(I_Course,A42,I_Cat,B42,I_Grd,1),"")</f>
        <v/>
      </c>
      <c r="G42" s="17">
        <f>IF(AB42=1,COUNTIFS(I_Course,A42,I_Cat,B42,I_Drop,1),"")</f>
        <v/>
      </c>
      <c r="H42" s="17">
        <f>IF(AB42=1,COUNTIFS(I_Course,A42,I_Cat,B42,I_Up,1),"")</f>
        <v/>
      </c>
      <c r="I42" s="14">
        <f>IF(AB42&lt;&gt;1,"",IF(O42=2,IF(Q42&gt;0,R42/Q42,""),IF(L42&gt;0,K42/L42,"")))</f>
        <v/>
      </c>
      <c r="J42" s="16">
        <f>IF(M42&lt;&gt;1,"",IF(SUMIFS(C_WU,C_Course,A42,C_M,1)&gt;0,P42/SUMIFS(C_WU,C_Course,A42,C_M,1),""))</f>
        <v/>
      </c>
      <c r="K42" s="9">
        <f>IF(AB42=1,SUMIFS(I_Earn,I_Course,A42,I_Cat,B42,I_Kept,1),"")</f>
        <v/>
      </c>
      <c r="L42" s="9">
        <f>IF(AB42=1,SUMIFS(I_Poss,I_Course,A42,I_Cat,B42,I_Kept,1),"")</f>
        <v/>
      </c>
      <c r="M42">
        <f>IF(AND(AB42=1,O42&lt;&gt;3,ISNUMBER(C42)),IF(C42&gt;=0,1,0),0)</f>
        <v/>
      </c>
      <c r="N42">
        <f>IF(AND(A42&lt;&gt;"",B42&lt;&gt;""),A42&amp;"|"&amp;B42,"")</f>
        <v/>
      </c>
      <c r="O42">
        <f>IF(AC42="","",INDEX(K_Mode,AC42))</f>
        <v/>
      </c>
      <c r="P42">
        <f>IF(M42=1,C42,0)</f>
        <v/>
      </c>
      <c r="Q42">
        <f>IF(AB42=1,COUNTIFS(I_Course,A42,I_Cat,B42,I_Kept,1),0)</f>
        <v/>
      </c>
      <c r="R42">
        <f>IF(AB42=1,SUMIFS(I_Pct,I_Course,A42,I_Cat,B42,I_Kept,1),0)</f>
        <v/>
      </c>
      <c r="S42">
        <f>IF(AB42=1,H42,0)</f>
        <v/>
      </c>
      <c r="T42">
        <f>IF(AB42=1,SUMIFS(I_Poss,I_Course,A42,I_Cat,B42,I_Up,1),0)</f>
        <v/>
      </c>
      <c r="U42">
        <f>IF(M42&lt;&gt;1,0,IF(O42=2,IF(Q42+S42&gt;0,R42/(Q42+S42),0),IF(L42+T42&gt;0,K42/(L42+T42),0)))</f>
        <v/>
      </c>
      <c r="V42">
        <f>IF(M42&lt;&gt;1,0,IF(O42=2,IF(Q42+S42&gt;0,S42/(Q42+S42),1),IF(L42+T42&gt;0,T42/(L42+T42),1)))</f>
        <v/>
      </c>
      <c r="W42">
        <f>P42*U42</f>
        <v/>
      </c>
      <c r="X42">
        <f>P42*V42</f>
        <v/>
      </c>
      <c r="Y42">
        <f>IF(AND(M42=1,Q42&gt;0),P42*I42,0)</f>
        <v/>
      </c>
      <c r="Z42">
        <f>IF(AND(M42=1,Q42&gt;0),P42,0)</f>
        <v/>
      </c>
      <c r="AA42">
        <f>IF(AB42=1,IF(ISNUMBER(D42),IF(D42&gt;=0,INT(D42),0),0),0)</f>
        <v/>
      </c>
      <c r="AB42">
        <f>IF(AND(AC42&lt;&gt;"",B42&lt;&gt;"",AD42=0),1,0)</f>
        <v/>
      </c>
      <c r="AC42">
        <f>IF(A42="","",IF(ISNUMBER(MATCH(A42,K_Name,0)),MATCH(A42,K_Name,0),""))</f>
        <v/>
      </c>
      <c r="AD42">
        <f>IF(N42="",0,IF(COUNTIF($N$7:N42,N42)&gt;1,1,0))</f>
        <v/>
      </c>
    </row>
    <row r="43">
      <c r="A43" s="18" t="n"/>
      <c r="B43" s="18" t="n"/>
      <c r="C43" s="19" t="n"/>
      <c r="D43" s="21" t="n"/>
      <c r="E43" s="12">
        <f>IF(COUNTA(A43:D43)=0,"",IF(A43="","Course name missing",IF(AC43="","Course not on Courses sheet",IF(B43="","Category name missing",IF(AD43=1,"Duplicate category",IF(OR(AND(D43&lt;&gt;"",NOT(ISNUMBER(D43))),AND(ISNUMBER(D43),D43&lt;0)),"Drop must be 0 or more",IF(O43=3,"OK (total points: weight not used)",IF(NOT(ISNUMBER(C43)),"Weight missing",IF(C43&lt;0,"Weight can't be negative","OK")))))))))</f>
        <v/>
      </c>
      <c r="F43" s="17">
        <f>IF(AB43=1,COUNTIFS(I_Course,A43,I_Cat,B43,I_Grd,1),"")</f>
        <v/>
      </c>
      <c r="G43" s="17">
        <f>IF(AB43=1,COUNTIFS(I_Course,A43,I_Cat,B43,I_Drop,1),"")</f>
        <v/>
      </c>
      <c r="H43" s="17">
        <f>IF(AB43=1,COUNTIFS(I_Course,A43,I_Cat,B43,I_Up,1),"")</f>
        <v/>
      </c>
      <c r="I43" s="14">
        <f>IF(AB43&lt;&gt;1,"",IF(O43=2,IF(Q43&gt;0,R43/Q43,""),IF(L43&gt;0,K43/L43,"")))</f>
        <v/>
      </c>
      <c r="J43" s="16">
        <f>IF(M43&lt;&gt;1,"",IF(SUMIFS(C_WU,C_Course,A43,C_M,1)&gt;0,P43/SUMIFS(C_WU,C_Course,A43,C_M,1),""))</f>
        <v/>
      </c>
      <c r="K43" s="9">
        <f>IF(AB43=1,SUMIFS(I_Earn,I_Course,A43,I_Cat,B43,I_Kept,1),"")</f>
        <v/>
      </c>
      <c r="L43" s="9">
        <f>IF(AB43=1,SUMIFS(I_Poss,I_Course,A43,I_Cat,B43,I_Kept,1),"")</f>
        <v/>
      </c>
      <c r="M43">
        <f>IF(AND(AB43=1,O43&lt;&gt;3,ISNUMBER(C43)),IF(C43&gt;=0,1,0),0)</f>
        <v/>
      </c>
      <c r="N43">
        <f>IF(AND(A43&lt;&gt;"",B43&lt;&gt;""),A43&amp;"|"&amp;B43,"")</f>
        <v/>
      </c>
      <c r="O43">
        <f>IF(AC43="","",INDEX(K_Mode,AC43))</f>
        <v/>
      </c>
      <c r="P43">
        <f>IF(M43=1,C43,0)</f>
        <v/>
      </c>
      <c r="Q43">
        <f>IF(AB43=1,COUNTIFS(I_Course,A43,I_Cat,B43,I_Kept,1),0)</f>
        <v/>
      </c>
      <c r="R43">
        <f>IF(AB43=1,SUMIFS(I_Pct,I_Course,A43,I_Cat,B43,I_Kept,1),0)</f>
        <v/>
      </c>
      <c r="S43">
        <f>IF(AB43=1,H43,0)</f>
        <v/>
      </c>
      <c r="T43">
        <f>IF(AB43=1,SUMIFS(I_Poss,I_Course,A43,I_Cat,B43,I_Up,1),0)</f>
        <v/>
      </c>
      <c r="U43">
        <f>IF(M43&lt;&gt;1,0,IF(O43=2,IF(Q43+S43&gt;0,R43/(Q43+S43),0),IF(L43+T43&gt;0,K43/(L43+T43),0)))</f>
        <v/>
      </c>
      <c r="V43">
        <f>IF(M43&lt;&gt;1,0,IF(O43=2,IF(Q43+S43&gt;0,S43/(Q43+S43),1),IF(L43+T43&gt;0,T43/(L43+T43),1)))</f>
        <v/>
      </c>
      <c r="W43">
        <f>P43*U43</f>
        <v/>
      </c>
      <c r="X43">
        <f>P43*V43</f>
        <v/>
      </c>
      <c r="Y43">
        <f>IF(AND(M43=1,Q43&gt;0),P43*I43,0)</f>
        <v/>
      </c>
      <c r="Z43">
        <f>IF(AND(M43=1,Q43&gt;0),P43,0)</f>
        <v/>
      </c>
      <c r="AA43">
        <f>IF(AB43=1,IF(ISNUMBER(D43),IF(D43&gt;=0,INT(D43),0),0),0)</f>
        <v/>
      </c>
      <c r="AB43">
        <f>IF(AND(AC43&lt;&gt;"",B43&lt;&gt;"",AD43=0),1,0)</f>
        <v/>
      </c>
      <c r="AC43">
        <f>IF(A43="","",IF(ISNUMBER(MATCH(A43,K_Name,0)),MATCH(A43,K_Name,0),""))</f>
        <v/>
      </c>
      <c r="AD43">
        <f>IF(N43="",0,IF(COUNTIF($N$7:N43,N43)&gt;1,1,0))</f>
        <v/>
      </c>
    </row>
    <row r="44">
      <c r="A44" s="18" t="n"/>
      <c r="B44" s="18" t="n"/>
      <c r="C44" s="19" t="n"/>
      <c r="D44" s="21" t="n"/>
      <c r="E44" s="12">
        <f>IF(COUNTA(A44:D44)=0,"",IF(A44="","Course name missing",IF(AC44="","Course not on Courses sheet",IF(B44="","Category name missing",IF(AD44=1,"Duplicate category",IF(OR(AND(D44&lt;&gt;"",NOT(ISNUMBER(D44))),AND(ISNUMBER(D44),D44&lt;0)),"Drop must be 0 or more",IF(O44=3,"OK (total points: weight not used)",IF(NOT(ISNUMBER(C44)),"Weight missing",IF(C44&lt;0,"Weight can't be negative","OK")))))))))</f>
        <v/>
      </c>
      <c r="F44" s="17">
        <f>IF(AB44=1,COUNTIFS(I_Course,A44,I_Cat,B44,I_Grd,1),"")</f>
        <v/>
      </c>
      <c r="G44" s="17">
        <f>IF(AB44=1,COUNTIFS(I_Course,A44,I_Cat,B44,I_Drop,1),"")</f>
        <v/>
      </c>
      <c r="H44" s="17">
        <f>IF(AB44=1,COUNTIFS(I_Course,A44,I_Cat,B44,I_Up,1),"")</f>
        <v/>
      </c>
      <c r="I44" s="14">
        <f>IF(AB44&lt;&gt;1,"",IF(O44=2,IF(Q44&gt;0,R44/Q44,""),IF(L44&gt;0,K44/L44,"")))</f>
        <v/>
      </c>
      <c r="J44" s="16">
        <f>IF(M44&lt;&gt;1,"",IF(SUMIFS(C_WU,C_Course,A44,C_M,1)&gt;0,P44/SUMIFS(C_WU,C_Course,A44,C_M,1),""))</f>
        <v/>
      </c>
      <c r="K44" s="9">
        <f>IF(AB44=1,SUMIFS(I_Earn,I_Course,A44,I_Cat,B44,I_Kept,1),"")</f>
        <v/>
      </c>
      <c r="L44" s="9">
        <f>IF(AB44=1,SUMIFS(I_Poss,I_Course,A44,I_Cat,B44,I_Kept,1),"")</f>
        <v/>
      </c>
      <c r="M44">
        <f>IF(AND(AB44=1,O44&lt;&gt;3,ISNUMBER(C44)),IF(C44&gt;=0,1,0),0)</f>
        <v/>
      </c>
      <c r="N44">
        <f>IF(AND(A44&lt;&gt;"",B44&lt;&gt;""),A44&amp;"|"&amp;B44,"")</f>
        <v/>
      </c>
      <c r="O44">
        <f>IF(AC44="","",INDEX(K_Mode,AC44))</f>
        <v/>
      </c>
      <c r="P44">
        <f>IF(M44=1,C44,0)</f>
        <v/>
      </c>
      <c r="Q44">
        <f>IF(AB44=1,COUNTIFS(I_Course,A44,I_Cat,B44,I_Kept,1),0)</f>
        <v/>
      </c>
      <c r="R44">
        <f>IF(AB44=1,SUMIFS(I_Pct,I_Course,A44,I_Cat,B44,I_Kept,1),0)</f>
        <v/>
      </c>
      <c r="S44">
        <f>IF(AB44=1,H44,0)</f>
        <v/>
      </c>
      <c r="T44">
        <f>IF(AB44=1,SUMIFS(I_Poss,I_Course,A44,I_Cat,B44,I_Up,1),0)</f>
        <v/>
      </c>
      <c r="U44">
        <f>IF(M44&lt;&gt;1,0,IF(O44=2,IF(Q44+S44&gt;0,R44/(Q44+S44),0),IF(L44+T44&gt;0,K44/(L44+T44),0)))</f>
        <v/>
      </c>
      <c r="V44">
        <f>IF(M44&lt;&gt;1,0,IF(O44=2,IF(Q44+S44&gt;0,S44/(Q44+S44),1),IF(L44+T44&gt;0,T44/(L44+T44),1)))</f>
        <v/>
      </c>
      <c r="W44">
        <f>P44*U44</f>
        <v/>
      </c>
      <c r="X44">
        <f>P44*V44</f>
        <v/>
      </c>
      <c r="Y44">
        <f>IF(AND(M44=1,Q44&gt;0),P44*I44,0)</f>
        <v/>
      </c>
      <c r="Z44">
        <f>IF(AND(M44=1,Q44&gt;0),P44,0)</f>
        <v/>
      </c>
      <c r="AA44">
        <f>IF(AB44=1,IF(ISNUMBER(D44),IF(D44&gt;=0,INT(D44),0),0),0)</f>
        <v/>
      </c>
      <c r="AB44">
        <f>IF(AND(AC44&lt;&gt;"",B44&lt;&gt;"",AD44=0),1,0)</f>
        <v/>
      </c>
      <c r="AC44">
        <f>IF(A44="","",IF(ISNUMBER(MATCH(A44,K_Name,0)),MATCH(A44,K_Name,0),""))</f>
        <v/>
      </c>
      <c r="AD44">
        <f>IF(N44="",0,IF(COUNTIF($N$7:N44,N44)&gt;1,1,0))</f>
        <v/>
      </c>
    </row>
    <row r="45">
      <c r="A45" s="18" t="n"/>
      <c r="B45" s="18" t="n"/>
      <c r="C45" s="19" t="n"/>
      <c r="D45" s="21" t="n"/>
      <c r="E45" s="12">
        <f>IF(COUNTA(A45:D45)=0,"",IF(A45="","Course name missing",IF(AC45="","Course not on Courses sheet",IF(B45="","Category name missing",IF(AD45=1,"Duplicate category",IF(OR(AND(D45&lt;&gt;"",NOT(ISNUMBER(D45))),AND(ISNUMBER(D45),D45&lt;0)),"Drop must be 0 or more",IF(O45=3,"OK (total points: weight not used)",IF(NOT(ISNUMBER(C45)),"Weight missing",IF(C45&lt;0,"Weight can't be negative","OK")))))))))</f>
        <v/>
      </c>
      <c r="F45" s="17">
        <f>IF(AB45=1,COUNTIFS(I_Course,A45,I_Cat,B45,I_Grd,1),"")</f>
        <v/>
      </c>
      <c r="G45" s="17">
        <f>IF(AB45=1,COUNTIFS(I_Course,A45,I_Cat,B45,I_Drop,1),"")</f>
        <v/>
      </c>
      <c r="H45" s="17">
        <f>IF(AB45=1,COUNTIFS(I_Course,A45,I_Cat,B45,I_Up,1),"")</f>
        <v/>
      </c>
      <c r="I45" s="14">
        <f>IF(AB45&lt;&gt;1,"",IF(O45=2,IF(Q45&gt;0,R45/Q45,""),IF(L45&gt;0,K45/L45,"")))</f>
        <v/>
      </c>
      <c r="J45" s="16">
        <f>IF(M45&lt;&gt;1,"",IF(SUMIFS(C_WU,C_Course,A45,C_M,1)&gt;0,P45/SUMIFS(C_WU,C_Course,A45,C_M,1),""))</f>
        <v/>
      </c>
      <c r="K45" s="9">
        <f>IF(AB45=1,SUMIFS(I_Earn,I_Course,A45,I_Cat,B45,I_Kept,1),"")</f>
        <v/>
      </c>
      <c r="L45" s="9">
        <f>IF(AB45=1,SUMIFS(I_Poss,I_Course,A45,I_Cat,B45,I_Kept,1),"")</f>
        <v/>
      </c>
      <c r="M45">
        <f>IF(AND(AB45=1,O45&lt;&gt;3,ISNUMBER(C45)),IF(C45&gt;=0,1,0),0)</f>
        <v/>
      </c>
      <c r="N45">
        <f>IF(AND(A45&lt;&gt;"",B45&lt;&gt;""),A45&amp;"|"&amp;B45,"")</f>
        <v/>
      </c>
      <c r="O45">
        <f>IF(AC45="","",INDEX(K_Mode,AC45))</f>
        <v/>
      </c>
      <c r="P45">
        <f>IF(M45=1,C45,0)</f>
        <v/>
      </c>
      <c r="Q45">
        <f>IF(AB45=1,COUNTIFS(I_Course,A45,I_Cat,B45,I_Kept,1),0)</f>
        <v/>
      </c>
      <c r="R45">
        <f>IF(AB45=1,SUMIFS(I_Pct,I_Course,A45,I_Cat,B45,I_Kept,1),0)</f>
        <v/>
      </c>
      <c r="S45">
        <f>IF(AB45=1,H45,0)</f>
        <v/>
      </c>
      <c r="T45">
        <f>IF(AB45=1,SUMIFS(I_Poss,I_Course,A45,I_Cat,B45,I_Up,1),0)</f>
        <v/>
      </c>
      <c r="U45">
        <f>IF(M45&lt;&gt;1,0,IF(O45=2,IF(Q45+S45&gt;0,R45/(Q45+S45),0),IF(L45+T45&gt;0,K45/(L45+T45),0)))</f>
        <v/>
      </c>
      <c r="V45">
        <f>IF(M45&lt;&gt;1,0,IF(O45=2,IF(Q45+S45&gt;0,S45/(Q45+S45),1),IF(L45+T45&gt;0,T45/(L45+T45),1)))</f>
        <v/>
      </c>
      <c r="W45">
        <f>P45*U45</f>
        <v/>
      </c>
      <c r="X45">
        <f>P45*V45</f>
        <v/>
      </c>
      <c r="Y45">
        <f>IF(AND(M45=1,Q45&gt;0),P45*I45,0)</f>
        <v/>
      </c>
      <c r="Z45">
        <f>IF(AND(M45=1,Q45&gt;0),P45,0)</f>
        <v/>
      </c>
      <c r="AA45">
        <f>IF(AB45=1,IF(ISNUMBER(D45),IF(D45&gt;=0,INT(D45),0),0),0)</f>
        <v/>
      </c>
      <c r="AB45">
        <f>IF(AND(AC45&lt;&gt;"",B45&lt;&gt;"",AD45=0),1,0)</f>
        <v/>
      </c>
      <c r="AC45">
        <f>IF(A45="","",IF(ISNUMBER(MATCH(A45,K_Name,0)),MATCH(A45,K_Name,0),""))</f>
        <v/>
      </c>
      <c r="AD45">
        <f>IF(N45="",0,IF(COUNTIF($N$7:N45,N45)&gt;1,1,0))</f>
        <v/>
      </c>
    </row>
    <row r="46">
      <c r="A46" s="18" t="n"/>
      <c r="B46" s="18" t="n"/>
      <c r="C46" s="19" t="n"/>
      <c r="D46" s="21" t="n"/>
      <c r="E46" s="12">
        <f>IF(COUNTA(A46:D46)=0,"",IF(A46="","Course name missing",IF(AC46="","Course not on Courses sheet",IF(B46="","Category name missing",IF(AD46=1,"Duplicate category",IF(OR(AND(D46&lt;&gt;"",NOT(ISNUMBER(D46))),AND(ISNUMBER(D46),D46&lt;0)),"Drop must be 0 or more",IF(O46=3,"OK (total points: weight not used)",IF(NOT(ISNUMBER(C46)),"Weight missing",IF(C46&lt;0,"Weight can't be negative","OK")))))))))</f>
        <v/>
      </c>
      <c r="F46" s="17">
        <f>IF(AB46=1,COUNTIFS(I_Course,A46,I_Cat,B46,I_Grd,1),"")</f>
        <v/>
      </c>
      <c r="G46" s="17">
        <f>IF(AB46=1,COUNTIFS(I_Course,A46,I_Cat,B46,I_Drop,1),"")</f>
        <v/>
      </c>
      <c r="H46" s="17">
        <f>IF(AB46=1,COUNTIFS(I_Course,A46,I_Cat,B46,I_Up,1),"")</f>
        <v/>
      </c>
      <c r="I46" s="14">
        <f>IF(AB46&lt;&gt;1,"",IF(O46=2,IF(Q46&gt;0,R46/Q46,""),IF(L46&gt;0,K46/L46,"")))</f>
        <v/>
      </c>
      <c r="J46" s="16">
        <f>IF(M46&lt;&gt;1,"",IF(SUMIFS(C_WU,C_Course,A46,C_M,1)&gt;0,P46/SUMIFS(C_WU,C_Course,A46,C_M,1),""))</f>
        <v/>
      </c>
      <c r="K46" s="9">
        <f>IF(AB46=1,SUMIFS(I_Earn,I_Course,A46,I_Cat,B46,I_Kept,1),"")</f>
        <v/>
      </c>
      <c r="L46" s="9">
        <f>IF(AB46=1,SUMIFS(I_Poss,I_Course,A46,I_Cat,B46,I_Kept,1),"")</f>
        <v/>
      </c>
      <c r="M46">
        <f>IF(AND(AB46=1,O46&lt;&gt;3,ISNUMBER(C46)),IF(C46&gt;=0,1,0),0)</f>
        <v/>
      </c>
      <c r="N46">
        <f>IF(AND(A46&lt;&gt;"",B46&lt;&gt;""),A46&amp;"|"&amp;B46,"")</f>
        <v/>
      </c>
      <c r="O46">
        <f>IF(AC46="","",INDEX(K_Mode,AC46))</f>
        <v/>
      </c>
      <c r="P46">
        <f>IF(M46=1,C46,0)</f>
        <v/>
      </c>
      <c r="Q46">
        <f>IF(AB46=1,COUNTIFS(I_Course,A46,I_Cat,B46,I_Kept,1),0)</f>
        <v/>
      </c>
      <c r="R46">
        <f>IF(AB46=1,SUMIFS(I_Pct,I_Course,A46,I_Cat,B46,I_Kept,1),0)</f>
        <v/>
      </c>
      <c r="S46">
        <f>IF(AB46=1,H46,0)</f>
        <v/>
      </c>
      <c r="T46">
        <f>IF(AB46=1,SUMIFS(I_Poss,I_Course,A46,I_Cat,B46,I_Up,1),0)</f>
        <v/>
      </c>
      <c r="U46">
        <f>IF(M46&lt;&gt;1,0,IF(O46=2,IF(Q46+S46&gt;0,R46/(Q46+S46),0),IF(L46+T46&gt;0,K46/(L46+T46),0)))</f>
        <v/>
      </c>
      <c r="V46">
        <f>IF(M46&lt;&gt;1,0,IF(O46=2,IF(Q46+S46&gt;0,S46/(Q46+S46),1),IF(L46+T46&gt;0,T46/(L46+T46),1)))</f>
        <v/>
      </c>
      <c r="W46">
        <f>P46*U46</f>
        <v/>
      </c>
      <c r="X46">
        <f>P46*V46</f>
        <v/>
      </c>
      <c r="Y46">
        <f>IF(AND(M46=1,Q46&gt;0),P46*I46,0)</f>
        <v/>
      </c>
      <c r="Z46">
        <f>IF(AND(M46=1,Q46&gt;0),P46,0)</f>
        <v/>
      </c>
      <c r="AA46">
        <f>IF(AB46=1,IF(ISNUMBER(D46),IF(D46&gt;=0,INT(D46),0),0),0)</f>
        <v/>
      </c>
      <c r="AB46">
        <f>IF(AND(AC46&lt;&gt;"",B46&lt;&gt;"",AD46=0),1,0)</f>
        <v/>
      </c>
      <c r="AC46">
        <f>IF(A46="","",IF(ISNUMBER(MATCH(A46,K_Name,0)),MATCH(A46,K_Name,0),""))</f>
        <v/>
      </c>
      <c r="AD46">
        <f>IF(N46="",0,IF(COUNTIF($N$7:N46,N46)&gt;1,1,0))</f>
        <v/>
      </c>
    </row>
    <row r="47">
      <c r="A47" s="18" t="n"/>
      <c r="B47" s="18" t="n"/>
      <c r="C47" s="19" t="n"/>
      <c r="D47" s="21" t="n"/>
      <c r="E47" s="12">
        <f>IF(COUNTA(A47:D47)=0,"",IF(A47="","Course name missing",IF(AC47="","Course not on Courses sheet",IF(B47="","Category name missing",IF(AD47=1,"Duplicate category",IF(OR(AND(D47&lt;&gt;"",NOT(ISNUMBER(D47))),AND(ISNUMBER(D47),D47&lt;0)),"Drop must be 0 or more",IF(O47=3,"OK (total points: weight not used)",IF(NOT(ISNUMBER(C47)),"Weight missing",IF(C47&lt;0,"Weight can't be negative","OK")))))))))</f>
        <v/>
      </c>
      <c r="F47" s="17">
        <f>IF(AB47=1,COUNTIFS(I_Course,A47,I_Cat,B47,I_Grd,1),"")</f>
        <v/>
      </c>
      <c r="G47" s="17">
        <f>IF(AB47=1,COUNTIFS(I_Course,A47,I_Cat,B47,I_Drop,1),"")</f>
        <v/>
      </c>
      <c r="H47" s="17">
        <f>IF(AB47=1,COUNTIFS(I_Course,A47,I_Cat,B47,I_Up,1),"")</f>
        <v/>
      </c>
      <c r="I47" s="14">
        <f>IF(AB47&lt;&gt;1,"",IF(O47=2,IF(Q47&gt;0,R47/Q47,""),IF(L47&gt;0,K47/L47,"")))</f>
        <v/>
      </c>
      <c r="J47" s="16">
        <f>IF(M47&lt;&gt;1,"",IF(SUMIFS(C_WU,C_Course,A47,C_M,1)&gt;0,P47/SUMIFS(C_WU,C_Course,A47,C_M,1),""))</f>
        <v/>
      </c>
      <c r="K47" s="9">
        <f>IF(AB47=1,SUMIFS(I_Earn,I_Course,A47,I_Cat,B47,I_Kept,1),"")</f>
        <v/>
      </c>
      <c r="L47" s="9">
        <f>IF(AB47=1,SUMIFS(I_Poss,I_Course,A47,I_Cat,B47,I_Kept,1),"")</f>
        <v/>
      </c>
      <c r="M47">
        <f>IF(AND(AB47=1,O47&lt;&gt;3,ISNUMBER(C47)),IF(C47&gt;=0,1,0),0)</f>
        <v/>
      </c>
      <c r="N47">
        <f>IF(AND(A47&lt;&gt;"",B47&lt;&gt;""),A47&amp;"|"&amp;B47,"")</f>
        <v/>
      </c>
      <c r="O47">
        <f>IF(AC47="","",INDEX(K_Mode,AC47))</f>
        <v/>
      </c>
      <c r="P47">
        <f>IF(M47=1,C47,0)</f>
        <v/>
      </c>
      <c r="Q47">
        <f>IF(AB47=1,COUNTIFS(I_Course,A47,I_Cat,B47,I_Kept,1),0)</f>
        <v/>
      </c>
      <c r="R47">
        <f>IF(AB47=1,SUMIFS(I_Pct,I_Course,A47,I_Cat,B47,I_Kept,1),0)</f>
        <v/>
      </c>
      <c r="S47">
        <f>IF(AB47=1,H47,0)</f>
        <v/>
      </c>
      <c r="T47">
        <f>IF(AB47=1,SUMIFS(I_Poss,I_Course,A47,I_Cat,B47,I_Up,1),0)</f>
        <v/>
      </c>
      <c r="U47">
        <f>IF(M47&lt;&gt;1,0,IF(O47=2,IF(Q47+S47&gt;0,R47/(Q47+S47),0),IF(L47+T47&gt;0,K47/(L47+T47),0)))</f>
        <v/>
      </c>
      <c r="V47">
        <f>IF(M47&lt;&gt;1,0,IF(O47=2,IF(Q47+S47&gt;0,S47/(Q47+S47),1),IF(L47+T47&gt;0,T47/(L47+T47),1)))</f>
        <v/>
      </c>
      <c r="W47">
        <f>P47*U47</f>
        <v/>
      </c>
      <c r="X47">
        <f>P47*V47</f>
        <v/>
      </c>
      <c r="Y47">
        <f>IF(AND(M47=1,Q47&gt;0),P47*I47,0)</f>
        <v/>
      </c>
      <c r="Z47">
        <f>IF(AND(M47=1,Q47&gt;0),P47,0)</f>
        <v/>
      </c>
      <c r="AA47">
        <f>IF(AB47=1,IF(ISNUMBER(D47),IF(D47&gt;=0,INT(D47),0),0),0)</f>
        <v/>
      </c>
      <c r="AB47">
        <f>IF(AND(AC47&lt;&gt;"",B47&lt;&gt;"",AD47=0),1,0)</f>
        <v/>
      </c>
      <c r="AC47">
        <f>IF(A47="","",IF(ISNUMBER(MATCH(A47,K_Name,0)),MATCH(A47,K_Name,0),""))</f>
        <v/>
      </c>
      <c r="AD47">
        <f>IF(N47="",0,IF(COUNTIF($N$7:N47,N47)&gt;1,1,0))</f>
        <v/>
      </c>
    </row>
    <row r="48">
      <c r="A48" s="18" t="n"/>
      <c r="B48" s="18" t="n"/>
      <c r="C48" s="19" t="n"/>
      <c r="D48" s="21" t="n"/>
      <c r="E48" s="12">
        <f>IF(COUNTA(A48:D48)=0,"",IF(A48="","Course name missing",IF(AC48="","Course not on Courses sheet",IF(B48="","Category name missing",IF(AD48=1,"Duplicate category",IF(OR(AND(D48&lt;&gt;"",NOT(ISNUMBER(D48))),AND(ISNUMBER(D48),D48&lt;0)),"Drop must be 0 or more",IF(O48=3,"OK (total points: weight not used)",IF(NOT(ISNUMBER(C48)),"Weight missing",IF(C48&lt;0,"Weight can't be negative","OK")))))))))</f>
        <v/>
      </c>
      <c r="F48" s="17">
        <f>IF(AB48=1,COUNTIFS(I_Course,A48,I_Cat,B48,I_Grd,1),"")</f>
        <v/>
      </c>
      <c r="G48" s="17">
        <f>IF(AB48=1,COUNTIFS(I_Course,A48,I_Cat,B48,I_Drop,1),"")</f>
        <v/>
      </c>
      <c r="H48" s="17">
        <f>IF(AB48=1,COUNTIFS(I_Course,A48,I_Cat,B48,I_Up,1),"")</f>
        <v/>
      </c>
      <c r="I48" s="14">
        <f>IF(AB48&lt;&gt;1,"",IF(O48=2,IF(Q48&gt;0,R48/Q48,""),IF(L48&gt;0,K48/L48,"")))</f>
        <v/>
      </c>
      <c r="J48" s="16">
        <f>IF(M48&lt;&gt;1,"",IF(SUMIFS(C_WU,C_Course,A48,C_M,1)&gt;0,P48/SUMIFS(C_WU,C_Course,A48,C_M,1),""))</f>
        <v/>
      </c>
      <c r="K48" s="9">
        <f>IF(AB48=1,SUMIFS(I_Earn,I_Course,A48,I_Cat,B48,I_Kept,1),"")</f>
        <v/>
      </c>
      <c r="L48" s="9">
        <f>IF(AB48=1,SUMIFS(I_Poss,I_Course,A48,I_Cat,B48,I_Kept,1),"")</f>
        <v/>
      </c>
      <c r="M48">
        <f>IF(AND(AB48=1,O48&lt;&gt;3,ISNUMBER(C48)),IF(C48&gt;=0,1,0),0)</f>
        <v/>
      </c>
      <c r="N48">
        <f>IF(AND(A48&lt;&gt;"",B48&lt;&gt;""),A48&amp;"|"&amp;B48,"")</f>
        <v/>
      </c>
      <c r="O48">
        <f>IF(AC48="","",INDEX(K_Mode,AC48))</f>
        <v/>
      </c>
      <c r="P48">
        <f>IF(M48=1,C48,0)</f>
        <v/>
      </c>
      <c r="Q48">
        <f>IF(AB48=1,COUNTIFS(I_Course,A48,I_Cat,B48,I_Kept,1),0)</f>
        <v/>
      </c>
      <c r="R48">
        <f>IF(AB48=1,SUMIFS(I_Pct,I_Course,A48,I_Cat,B48,I_Kept,1),0)</f>
        <v/>
      </c>
      <c r="S48">
        <f>IF(AB48=1,H48,0)</f>
        <v/>
      </c>
      <c r="T48">
        <f>IF(AB48=1,SUMIFS(I_Poss,I_Course,A48,I_Cat,B48,I_Up,1),0)</f>
        <v/>
      </c>
      <c r="U48">
        <f>IF(M48&lt;&gt;1,0,IF(O48=2,IF(Q48+S48&gt;0,R48/(Q48+S48),0),IF(L48+T48&gt;0,K48/(L48+T48),0)))</f>
        <v/>
      </c>
      <c r="V48">
        <f>IF(M48&lt;&gt;1,0,IF(O48=2,IF(Q48+S48&gt;0,S48/(Q48+S48),1),IF(L48+T48&gt;0,T48/(L48+T48),1)))</f>
        <v/>
      </c>
      <c r="W48">
        <f>P48*U48</f>
        <v/>
      </c>
      <c r="X48">
        <f>P48*V48</f>
        <v/>
      </c>
      <c r="Y48">
        <f>IF(AND(M48=1,Q48&gt;0),P48*I48,0)</f>
        <v/>
      </c>
      <c r="Z48">
        <f>IF(AND(M48=1,Q48&gt;0),P48,0)</f>
        <v/>
      </c>
      <c r="AA48">
        <f>IF(AB48=1,IF(ISNUMBER(D48),IF(D48&gt;=0,INT(D48),0),0),0)</f>
        <v/>
      </c>
      <c r="AB48">
        <f>IF(AND(AC48&lt;&gt;"",B48&lt;&gt;"",AD48=0),1,0)</f>
        <v/>
      </c>
      <c r="AC48">
        <f>IF(A48="","",IF(ISNUMBER(MATCH(A48,K_Name,0)),MATCH(A48,K_Name,0),""))</f>
        <v/>
      </c>
      <c r="AD48">
        <f>IF(N48="",0,IF(COUNTIF($N$7:N48,N48)&gt;1,1,0))</f>
        <v/>
      </c>
    </row>
    <row r="49">
      <c r="A49" s="18" t="n"/>
      <c r="B49" s="18" t="n"/>
      <c r="C49" s="19" t="n"/>
      <c r="D49" s="21" t="n"/>
      <c r="E49" s="12">
        <f>IF(COUNTA(A49:D49)=0,"",IF(A49="","Course name missing",IF(AC49="","Course not on Courses sheet",IF(B49="","Category name missing",IF(AD49=1,"Duplicate category",IF(OR(AND(D49&lt;&gt;"",NOT(ISNUMBER(D49))),AND(ISNUMBER(D49),D49&lt;0)),"Drop must be 0 or more",IF(O49=3,"OK (total points: weight not used)",IF(NOT(ISNUMBER(C49)),"Weight missing",IF(C49&lt;0,"Weight can't be negative","OK")))))))))</f>
        <v/>
      </c>
      <c r="F49" s="17">
        <f>IF(AB49=1,COUNTIFS(I_Course,A49,I_Cat,B49,I_Grd,1),"")</f>
        <v/>
      </c>
      <c r="G49" s="17">
        <f>IF(AB49=1,COUNTIFS(I_Course,A49,I_Cat,B49,I_Drop,1),"")</f>
        <v/>
      </c>
      <c r="H49" s="17">
        <f>IF(AB49=1,COUNTIFS(I_Course,A49,I_Cat,B49,I_Up,1),"")</f>
        <v/>
      </c>
      <c r="I49" s="14">
        <f>IF(AB49&lt;&gt;1,"",IF(O49=2,IF(Q49&gt;0,R49/Q49,""),IF(L49&gt;0,K49/L49,"")))</f>
        <v/>
      </c>
      <c r="J49" s="16">
        <f>IF(M49&lt;&gt;1,"",IF(SUMIFS(C_WU,C_Course,A49,C_M,1)&gt;0,P49/SUMIFS(C_WU,C_Course,A49,C_M,1),""))</f>
        <v/>
      </c>
      <c r="K49" s="9">
        <f>IF(AB49=1,SUMIFS(I_Earn,I_Course,A49,I_Cat,B49,I_Kept,1),"")</f>
        <v/>
      </c>
      <c r="L49" s="9">
        <f>IF(AB49=1,SUMIFS(I_Poss,I_Course,A49,I_Cat,B49,I_Kept,1),"")</f>
        <v/>
      </c>
      <c r="M49">
        <f>IF(AND(AB49=1,O49&lt;&gt;3,ISNUMBER(C49)),IF(C49&gt;=0,1,0),0)</f>
        <v/>
      </c>
      <c r="N49">
        <f>IF(AND(A49&lt;&gt;"",B49&lt;&gt;""),A49&amp;"|"&amp;B49,"")</f>
        <v/>
      </c>
      <c r="O49">
        <f>IF(AC49="","",INDEX(K_Mode,AC49))</f>
        <v/>
      </c>
      <c r="P49">
        <f>IF(M49=1,C49,0)</f>
        <v/>
      </c>
      <c r="Q49">
        <f>IF(AB49=1,COUNTIFS(I_Course,A49,I_Cat,B49,I_Kept,1),0)</f>
        <v/>
      </c>
      <c r="R49">
        <f>IF(AB49=1,SUMIFS(I_Pct,I_Course,A49,I_Cat,B49,I_Kept,1),0)</f>
        <v/>
      </c>
      <c r="S49">
        <f>IF(AB49=1,H49,0)</f>
        <v/>
      </c>
      <c r="T49">
        <f>IF(AB49=1,SUMIFS(I_Poss,I_Course,A49,I_Cat,B49,I_Up,1),0)</f>
        <v/>
      </c>
      <c r="U49">
        <f>IF(M49&lt;&gt;1,0,IF(O49=2,IF(Q49+S49&gt;0,R49/(Q49+S49),0),IF(L49+T49&gt;0,K49/(L49+T49),0)))</f>
        <v/>
      </c>
      <c r="V49">
        <f>IF(M49&lt;&gt;1,0,IF(O49=2,IF(Q49+S49&gt;0,S49/(Q49+S49),1),IF(L49+T49&gt;0,T49/(L49+T49),1)))</f>
        <v/>
      </c>
      <c r="W49">
        <f>P49*U49</f>
        <v/>
      </c>
      <c r="X49">
        <f>P49*V49</f>
        <v/>
      </c>
      <c r="Y49">
        <f>IF(AND(M49=1,Q49&gt;0),P49*I49,0)</f>
        <v/>
      </c>
      <c r="Z49">
        <f>IF(AND(M49=1,Q49&gt;0),P49,0)</f>
        <v/>
      </c>
      <c r="AA49">
        <f>IF(AB49=1,IF(ISNUMBER(D49),IF(D49&gt;=0,INT(D49),0),0),0)</f>
        <v/>
      </c>
      <c r="AB49">
        <f>IF(AND(AC49&lt;&gt;"",B49&lt;&gt;"",AD49=0),1,0)</f>
        <v/>
      </c>
      <c r="AC49">
        <f>IF(A49="","",IF(ISNUMBER(MATCH(A49,K_Name,0)),MATCH(A49,K_Name,0),""))</f>
        <v/>
      </c>
      <c r="AD49">
        <f>IF(N49="",0,IF(COUNTIF($N$7:N49,N49)&gt;1,1,0))</f>
        <v/>
      </c>
    </row>
    <row r="50">
      <c r="A50" s="18" t="n"/>
      <c r="B50" s="18" t="n"/>
      <c r="C50" s="19" t="n"/>
      <c r="D50" s="21" t="n"/>
      <c r="E50" s="12">
        <f>IF(COUNTA(A50:D50)=0,"",IF(A50="","Course name missing",IF(AC50="","Course not on Courses sheet",IF(B50="","Category name missing",IF(AD50=1,"Duplicate category",IF(OR(AND(D50&lt;&gt;"",NOT(ISNUMBER(D50))),AND(ISNUMBER(D50),D50&lt;0)),"Drop must be 0 or more",IF(O50=3,"OK (total points: weight not used)",IF(NOT(ISNUMBER(C50)),"Weight missing",IF(C50&lt;0,"Weight can't be negative","OK")))))))))</f>
        <v/>
      </c>
      <c r="F50" s="17">
        <f>IF(AB50=1,COUNTIFS(I_Course,A50,I_Cat,B50,I_Grd,1),"")</f>
        <v/>
      </c>
      <c r="G50" s="17">
        <f>IF(AB50=1,COUNTIFS(I_Course,A50,I_Cat,B50,I_Drop,1),"")</f>
        <v/>
      </c>
      <c r="H50" s="17">
        <f>IF(AB50=1,COUNTIFS(I_Course,A50,I_Cat,B50,I_Up,1),"")</f>
        <v/>
      </c>
      <c r="I50" s="14">
        <f>IF(AB50&lt;&gt;1,"",IF(O50=2,IF(Q50&gt;0,R50/Q50,""),IF(L50&gt;0,K50/L50,"")))</f>
        <v/>
      </c>
      <c r="J50" s="16">
        <f>IF(M50&lt;&gt;1,"",IF(SUMIFS(C_WU,C_Course,A50,C_M,1)&gt;0,P50/SUMIFS(C_WU,C_Course,A50,C_M,1),""))</f>
        <v/>
      </c>
      <c r="K50" s="9">
        <f>IF(AB50=1,SUMIFS(I_Earn,I_Course,A50,I_Cat,B50,I_Kept,1),"")</f>
        <v/>
      </c>
      <c r="L50" s="9">
        <f>IF(AB50=1,SUMIFS(I_Poss,I_Course,A50,I_Cat,B50,I_Kept,1),"")</f>
        <v/>
      </c>
      <c r="M50">
        <f>IF(AND(AB50=1,O50&lt;&gt;3,ISNUMBER(C50)),IF(C50&gt;=0,1,0),0)</f>
        <v/>
      </c>
      <c r="N50">
        <f>IF(AND(A50&lt;&gt;"",B50&lt;&gt;""),A50&amp;"|"&amp;B50,"")</f>
        <v/>
      </c>
      <c r="O50">
        <f>IF(AC50="","",INDEX(K_Mode,AC50))</f>
        <v/>
      </c>
      <c r="P50">
        <f>IF(M50=1,C50,0)</f>
        <v/>
      </c>
      <c r="Q50">
        <f>IF(AB50=1,COUNTIFS(I_Course,A50,I_Cat,B50,I_Kept,1),0)</f>
        <v/>
      </c>
      <c r="R50">
        <f>IF(AB50=1,SUMIFS(I_Pct,I_Course,A50,I_Cat,B50,I_Kept,1),0)</f>
        <v/>
      </c>
      <c r="S50">
        <f>IF(AB50=1,H50,0)</f>
        <v/>
      </c>
      <c r="T50">
        <f>IF(AB50=1,SUMIFS(I_Poss,I_Course,A50,I_Cat,B50,I_Up,1),0)</f>
        <v/>
      </c>
      <c r="U50">
        <f>IF(M50&lt;&gt;1,0,IF(O50=2,IF(Q50+S50&gt;0,R50/(Q50+S50),0),IF(L50+T50&gt;0,K50/(L50+T50),0)))</f>
        <v/>
      </c>
      <c r="V50">
        <f>IF(M50&lt;&gt;1,0,IF(O50=2,IF(Q50+S50&gt;0,S50/(Q50+S50),1),IF(L50+T50&gt;0,T50/(L50+T50),1)))</f>
        <v/>
      </c>
      <c r="W50">
        <f>P50*U50</f>
        <v/>
      </c>
      <c r="X50">
        <f>P50*V50</f>
        <v/>
      </c>
      <c r="Y50">
        <f>IF(AND(M50=1,Q50&gt;0),P50*I50,0)</f>
        <v/>
      </c>
      <c r="Z50">
        <f>IF(AND(M50=1,Q50&gt;0),P50,0)</f>
        <v/>
      </c>
      <c r="AA50">
        <f>IF(AB50=1,IF(ISNUMBER(D50),IF(D50&gt;=0,INT(D50),0),0),0)</f>
        <v/>
      </c>
      <c r="AB50">
        <f>IF(AND(AC50&lt;&gt;"",B50&lt;&gt;"",AD50=0),1,0)</f>
        <v/>
      </c>
      <c r="AC50">
        <f>IF(A50="","",IF(ISNUMBER(MATCH(A50,K_Name,0)),MATCH(A50,K_Name,0),""))</f>
        <v/>
      </c>
      <c r="AD50">
        <f>IF(N50="",0,IF(COUNTIF($N$7:N50,N50)&gt;1,1,0))</f>
        <v/>
      </c>
    </row>
    <row r="51">
      <c r="A51" s="18" t="n"/>
      <c r="B51" s="18" t="n"/>
      <c r="C51" s="19" t="n"/>
      <c r="D51" s="21" t="n"/>
      <c r="E51" s="12">
        <f>IF(COUNTA(A51:D51)=0,"",IF(A51="","Course name missing",IF(AC51="","Course not on Courses sheet",IF(B51="","Category name missing",IF(AD51=1,"Duplicate category",IF(OR(AND(D51&lt;&gt;"",NOT(ISNUMBER(D51))),AND(ISNUMBER(D51),D51&lt;0)),"Drop must be 0 or more",IF(O51=3,"OK (total points: weight not used)",IF(NOT(ISNUMBER(C51)),"Weight missing",IF(C51&lt;0,"Weight can't be negative","OK")))))))))</f>
        <v/>
      </c>
      <c r="F51" s="17">
        <f>IF(AB51=1,COUNTIFS(I_Course,A51,I_Cat,B51,I_Grd,1),"")</f>
        <v/>
      </c>
      <c r="G51" s="17">
        <f>IF(AB51=1,COUNTIFS(I_Course,A51,I_Cat,B51,I_Drop,1),"")</f>
        <v/>
      </c>
      <c r="H51" s="17">
        <f>IF(AB51=1,COUNTIFS(I_Course,A51,I_Cat,B51,I_Up,1),"")</f>
        <v/>
      </c>
      <c r="I51" s="14">
        <f>IF(AB51&lt;&gt;1,"",IF(O51=2,IF(Q51&gt;0,R51/Q51,""),IF(L51&gt;0,K51/L51,"")))</f>
        <v/>
      </c>
      <c r="J51" s="16">
        <f>IF(M51&lt;&gt;1,"",IF(SUMIFS(C_WU,C_Course,A51,C_M,1)&gt;0,P51/SUMIFS(C_WU,C_Course,A51,C_M,1),""))</f>
        <v/>
      </c>
      <c r="K51" s="9">
        <f>IF(AB51=1,SUMIFS(I_Earn,I_Course,A51,I_Cat,B51,I_Kept,1),"")</f>
        <v/>
      </c>
      <c r="L51" s="9">
        <f>IF(AB51=1,SUMIFS(I_Poss,I_Course,A51,I_Cat,B51,I_Kept,1),"")</f>
        <v/>
      </c>
      <c r="M51">
        <f>IF(AND(AB51=1,O51&lt;&gt;3,ISNUMBER(C51)),IF(C51&gt;=0,1,0),0)</f>
        <v/>
      </c>
      <c r="N51">
        <f>IF(AND(A51&lt;&gt;"",B51&lt;&gt;""),A51&amp;"|"&amp;B51,"")</f>
        <v/>
      </c>
      <c r="O51">
        <f>IF(AC51="","",INDEX(K_Mode,AC51))</f>
        <v/>
      </c>
      <c r="P51">
        <f>IF(M51=1,C51,0)</f>
        <v/>
      </c>
      <c r="Q51">
        <f>IF(AB51=1,COUNTIFS(I_Course,A51,I_Cat,B51,I_Kept,1),0)</f>
        <v/>
      </c>
      <c r="R51">
        <f>IF(AB51=1,SUMIFS(I_Pct,I_Course,A51,I_Cat,B51,I_Kept,1),0)</f>
        <v/>
      </c>
      <c r="S51">
        <f>IF(AB51=1,H51,0)</f>
        <v/>
      </c>
      <c r="T51">
        <f>IF(AB51=1,SUMIFS(I_Poss,I_Course,A51,I_Cat,B51,I_Up,1),0)</f>
        <v/>
      </c>
      <c r="U51">
        <f>IF(M51&lt;&gt;1,0,IF(O51=2,IF(Q51+S51&gt;0,R51/(Q51+S51),0),IF(L51+T51&gt;0,K51/(L51+T51),0)))</f>
        <v/>
      </c>
      <c r="V51">
        <f>IF(M51&lt;&gt;1,0,IF(O51=2,IF(Q51+S51&gt;0,S51/(Q51+S51),1),IF(L51+T51&gt;0,T51/(L51+T51),1)))</f>
        <v/>
      </c>
      <c r="W51">
        <f>P51*U51</f>
        <v/>
      </c>
      <c r="X51">
        <f>P51*V51</f>
        <v/>
      </c>
      <c r="Y51">
        <f>IF(AND(M51=1,Q51&gt;0),P51*I51,0)</f>
        <v/>
      </c>
      <c r="Z51">
        <f>IF(AND(M51=1,Q51&gt;0),P51,0)</f>
        <v/>
      </c>
      <c r="AA51">
        <f>IF(AB51=1,IF(ISNUMBER(D51),IF(D51&gt;=0,INT(D51),0),0),0)</f>
        <v/>
      </c>
      <c r="AB51">
        <f>IF(AND(AC51&lt;&gt;"",B51&lt;&gt;"",AD51=0),1,0)</f>
        <v/>
      </c>
      <c r="AC51">
        <f>IF(A51="","",IF(ISNUMBER(MATCH(A51,K_Name,0)),MATCH(A51,K_Name,0),""))</f>
        <v/>
      </c>
      <c r="AD51">
        <f>IF(N51="",0,IF(COUNTIF($N$7:N51,N51)&gt;1,1,0))</f>
        <v/>
      </c>
    </row>
    <row r="52">
      <c r="A52" s="18" t="n"/>
      <c r="B52" s="18" t="n"/>
      <c r="C52" s="19" t="n"/>
      <c r="D52" s="21" t="n"/>
      <c r="E52" s="12">
        <f>IF(COUNTA(A52:D52)=0,"",IF(A52="","Course name missing",IF(AC52="","Course not on Courses sheet",IF(B52="","Category name missing",IF(AD52=1,"Duplicate category",IF(OR(AND(D52&lt;&gt;"",NOT(ISNUMBER(D52))),AND(ISNUMBER(D52),D52&lt;0)),"Drop must be 0 or more",IF(O52=3,"OK (total points: weight not used)",IF(NOT(ISNUMBER(C52)),"Weight missing",IF(C52&lt;0,"Weight can't be negative","OK")))))))))</f>
        <v/>
      </c>
      <c r="F52" s="17">
        <f>IF(AB52=1,COUNTIFS(I_Course,A52,I_Cat,B52,I_Grd,1),"")</f>
        <v/>
      </c>
      <c r="G52" s="17">
        <f>IF(AB52=1,COUNTIFS(I_Course,A52,I_Cat,B52,I_Drop,1),"")</f>
        <v/>
      </c>
      <c r="H52" s="17">
        <f>IF(AB52=1,COUNTIFS(I_Course,A52,I_Cat,B52,I_Up,1),"")</f>
        <v/>
      </c>
      <c r="I52" s="14">
        <f>IF(AB52&lt;&gt;1,"",IF(O52=2,IF(Q52&gt;0,R52/Q52,""),IF(L52&gt;0,K52/L52,"")))</f>
        <v/>
      </c>
      <c r="J52" s="16">
        <f>IF(M52&lt;&gt;1,"",IF(SUMIFS(C_WU,C_Course,A52,C_M,1)&gt;0,P52/SUMIFS(C_WU,C_Course,A52,C_M,1),""))</f>
        <v/>
      </c>
      <c r="K52" s="9">
        <f>IF(AB52=1,SUMIFS(I_Earn,I_Course,A52,I_Cat,B52,I_Kept,1),"")</f>
        <v/>
      </c>
      <c r="L52" s="9">
        <f>IF(AB52=1,SUMIFS(I_Poss,I_Course,A52,I_Cat,B52,I_Kept,1),"")</f>
        <v/>
      </c>
      <c r="M52">
        <f>IF(AND(AB52=1,O52&lt;&gt;3,ISNUMBER(C52)),IF(C52&gt;=0,1,0),0)</f>
        <v/>
      </c>
      <c r="N52">
        <f>IF(AND(A52&lt;&gt;"",B52&lt;&gt;""),A52&amp;"|"&amp;B52,"")</f>
        <v/>
      </c>
      <c r="O52">
        <f>IF(AC52="","",INDEX(K_Mode,AC52))</f>
        <v/>
      </c>
      <c r="P52">
        <f>IF(M52=1,C52,0)</f>
        <v/>
      </c>
      <c r="Q52">
        <f>IF(AB52=1,COUNTIFS(I_Course,A52,I_Cat,B52,I_Kept,1),0)</f>
        <v/>
      </c>
      <c r="R52">
        <f>IF(AB52=1,SUMIFS(I_Pct,I_Course,A52,I_Cat,B52,I_Kept,1),0)</f>
        <v/>
      </c>
      <c r="S52">
        <f>IF(AB52=1,H52,0)</f>
        <v/>
      </c>
      <c r="T52">
        <f>IF(AB52=1,SUMIFS(I_Poss,I_Course,A52,I_Cat,B52,I_Up,1),0)</f>
        <v/>
      </c>
      <c r="U52">
        <f>IF(M52&lt;&gt;1,0,IF(O52=2,IF(Q52+S52&gt;0,R52/(Q52+S52),0),IF(L52+T52&gt;0,K52/(L52+T52),0)))</f>
        <v/>
      </c>
      <c r="V52">
        <f>IF(M52&lt;&gt;1,0,IF(O52=2,IF(Q52+S52&gt;0,S52/(Q52+S52),1),IF(L52+T52&gt;0,T52/(L52+T52),1)))</f>
        <v/>
      </c>
      <c r="W52">
        <f>P52*U52</f>
        <v/>
      </c>
      <c r="X52">
        <f>P52*V52</f>
        <v/>
      </c>
      <c r="Y52">
        <f>IF(AND(M52=1,Q52&gt;0),P52*I52,0)</f>
        <v/>
      </c>
      <c r="Z52">
        <f>IF(AND(M52=1,Q52&gt;0),P52,0)</f>
        <v/>
      </c>
      <c r="AA52">
        <f>IF(AB52=1,IF(ISNUMBER(D52),IF(D52&gt;=0,INT(D52),0),0),0)</f>
        <v/>
      </c>
      <c r="AB52">
        <f>IF(AND(AC52&lt;&gt;"",B52&lt;&gt;"",AD52=0),1,0)</f>
        <v/>
      </c>
      <c r="AC52">
        <f>IF(A52="","",IF(ISNUMBER(MATCH(A52,K_Name,0)),MATCH(A52,K_Name,0),""))</f>
        <v/>
      </c>
      <c r="AD52">
        <f>IF(N52="",0,IF(COUNTIF($N$7:N52,N52)&gt;1,1,0))</f>
        <v/>
      </c>
    </row>
    <row r="53">
      <c r="A53" s="18" t="n"/>
      <c r="B53" s="18" t="n"/>
      <c r="C53" s="19" t="n"/>
      <c r="D53" s="21" t="n"/>
      <c r="E53" s="12">
        <f>IF(COUNTA(A53:D53)=0,"",IF(A53="","Course name missing",IF(AC53="","Course not on Courses sheet",IF(B53="","Category name missing",IF(AD53=1,"Duplicate category",IF(OR(AND(D53&lt;&gt;"",NOT(ISNUMBER(D53))),AND(ISNUMBER(D53),D53&lt;0)),"Drop must be 0 or more",IF(O53=3,"OK (total points: weight not used)",IF(NOT(ISNUMBER(C53)),"Weight missing",IF(C53&lt;0,"Weight can't be negative","OK")))))))))</f>
        <v/>
      </c>
      <c r="F53" s="17">
        <f>IF(AB53=1,COUNTIFS(I_Course,A53,I_Cat,B53,I_Grd,1),"")</f>
        <v/>
      </c>
      <c r="G53" s="17">
        <f>IF(AB53=1,COUNTIFS(I_Course,A53,I_Cat,B53,I_Drop,1),"")</f>
        <v/>
      </c>
      <c r="H53" s="17">
        <f>IF(AB53=1,COUNTIFS(I_Course,A53,I_Cat,B53,I_Up,1),"")</f>
        <v/>
      </c>
      <c r="I53" s="14">
        <f>IF(AB53&lt;&gt;1,"",IF(O53=2,IF(Q53&gt;0,R53/Q53,""),IF(L53&gt;0,K53/L53,"")))</f>
        <v/>
      </c>
      <c r="J53" s="16">
        <f>IF(M53&lt;&gt;1,"",IF(SUMIFS(C_WU,C_Course,A53,C_M,1)&gt;0,P53/SUMIFS(C_WU,C_Course,A53,C_M,1),""))</f>
        <v/>
      </c>
      <c r="K53" s="9">
        <f>IF(AB53=1,SUMIFS(I_Earn,I_Course,A53,I_Cat,B53,I_Kept,1),"")</f>
        <v/>
      </c>
      <c r="L53" s="9">
        <f>IF(AB53=1,SUMIFS(I_Poss,I_Course,A53,I_Cat,B53,I_Kept,1),"")</f>
        <v/>
      </c>
      <c r="M53">
        <f>IF(AND(AB53=1,O53&lt;&gt;3,ISNUMBER(C53)),IF(C53&gt;=0,1,0),0)</f>
        <v/>
      </c>
      <c r="N53">
        <f>IF(AND(A53&lt;&gt;"",B53&lt;&gt;""),A53&amp;"|"&amp;B53,"")</f>
        <v/>
      </c>
      <c r="O53">
        <f>IF(AC53="","",INDEX(K_Mode,AC53))</f>
        <v/>
      </c>
      <c r="P53">
        <f>IF(M53=1,C53,0)</f>
        <v/>
      </c>
      <c r="Q53">
        <f>IF(AB53=1,COUNTIFS(I_Course,A53,I_Cat,B53,I_Kept,1),0)</f>
        <v/>
      </c>
      <c r="R53">
        <f>IF(AB53=1,SUMIFS(I_Pct,I_Course,A53,I_Cat,B53,I_Kept,1),0)</f>
        <v/>
      </c>
      <c r="S53">
        <f>IF(AB53=1,H53,0)</f>
        <v/>
      </c>
      <c r="T53">
        <f>IF(AB53=1,SUMIFS(I_Poss,I_Course,A53,I_Cat,B53,I_Up,1),0)</f>
        <v/>
      </c>
      <c r="U53">
        <f>IF(M53&lt;&gt;1,0,IF(O53=2,IF(Q53+S53&gt;0,R53/(Q53+S53),0),IF(L53+T53&gt;0,K53/(L53+T53),0)))</f>
        <v/>
      </c>
      <c r="V53">
        <f>IF(M53&lt;&gt;1,0,IF(O53=2,IF(Q53+S53&gt;0,S53/(Q53+S53),1),IF(L53+T53&gt;0,T53/(L53+T53),1)))</f>
        <v/>
      </c>
      <c r="W53">
        <f>P53*U53</f>
        <v/>
      </c>
      <c r="X53">
        <f>P53*V53</f>
        <v/>
      </c>
      <c r="Y53">
        <f>IF(AND(M53=1,Q53&gt;0),P53*I53,0)</f>
        <v/>
      </c>
      <c r="Z53">
        <f>IF(AND(M53=1,Q53&gt;0),P53,0)</f>
        <v/>
      </c>
      <c r="AA53">
        <f>IF(AB53=1,IF(ISNUMBER(D53),IF(D53&gt;=0,INT(D53),0),0),0)</f>
        <v/>
      </c>
      <c r="AB53">
        <f>IF(AND(AC53&lt;&gt;"",B53&lt;&gt;"",AD53=0),1,0)</f>
        <v/>
      </c>
      <c r="AC53">
        <f>IF(A53="","",IF(ISNUMBER(MATCH(A53,K_Name,0)),MATCH(A53,K_Name,0),""))</f>
        <v/>
      </c>
      <c r="AD53">
        <f>IF(N53="",0,IF(COUNTIF($N$7:N53,N53)&gt;1,1,0))</f>
        <v/>
      </c>
    </row>
    <row r="54">
      <c r="A54" s="18" t="n"/>
      <c r="B54" s="18" t="n"/>
      <c r="C54" s="19" t="n"/>
      <c r="D54" s="21" t="n"/>
      <c r="E54" s="12">
        <f>IF(COUNTA(A54:D54)=0,"",IF(A54="","Course name missing",IF(AC54="","Course not on Courses sheet",IF(B54="","Category name missing",IF(AD54=1,"Duplicate category",IF(OR(AND(D54&lt;&gt;"",NOT(ISNUMBER(D54))),AND(ISNUMBER(D54),D54&lt;0)),"Drop must be 0 or more",IF(O54=3,"OK (total points: weight not used)",IF(NOT(ISNUMBER(C54)),"Weight missing",IF(C54&lt;0,"Weight can't be negative","OK")))))))))</f>
        <v/>
      </c>
      <c r="F54" s="17">
        <f>IF(AB54=1,COUNTIFS(I_Course,A54,I_Cat,B54,I_Grd,1),"")</f>
        <v/>
      </c>
      <c r="G54" s="17">
        <f>IF(AB54=1,COUNTIFS(I_Course,A54,I_Cat,B54,I_Drop,1),"")</f>
        <v/>
      </c>
      <c r="H54" s="17">
        <f>IF(AB54=1,COUNTIFS(I_Course,A54,I_Cat,B54,I_Up,1),"")</f>
        <v/>
      </c>
      <c r="I54" s="14">
        <f>IF(AB54&lt;&gt;1,"",IF(O54=2,IF(Q54&gt;0,R54/Q54,""),IF(L54&gt;0,K54/L54,"")))</f>
        <v/>
      </c>
      <c r="J54" s="16">
        <f>IF(M54&lt;&gt;1,"",IF(SUMIFS(C_WU,C_Course,A54,C_M,1)&gt;0,P54/SUMIFS(C_WU,C_Course,A54,C_M,1),""))</f>
        <v/>
      </c>
      <c r="K54" s="9">
        <f>IF(AB54=1,SUMIFS(I_Earn,I_Course,A54,I_Cat,B54,I_Kept,1),"")</f>
        <v/>
      </c>
      <c r="L54" s="9">
        <f>IF(AB54=1,SUMIFS(I_Poss,I_Course,A54,I_Cat,B54,I_Kept,1),"")</f>
        <v/>
      </c>
      <c r="M54">
        <f>IF(AND(AB54=1,O54&lt;&gt;3,ISNUMBER(C54)),IF(C54&gt;=0,1,0),0)</f>
        <v/>
      </c>
      <c r="N54">
        <f>IF(AND(A54&lt;&gt;"",B54&lt;&gt;""),A54&amp;"|"&amp;B54,"")</f>
        <v/>
      </c>
      <c r="O54">
        <f>IF(AC54="","",INDEX(K_Mode,AC54))</f>
        <v/>
      </c>
      <c r="P54">
        <f>IF(M54=1,C54,0)</f>
        <v/>
      </c>
      <c r="Q54">
        <f>IF(AB54=1,COUNTIFS(I_Course,A54,I_Cat,B54,I_Kept,1),0)</f>
        <v/>
      </c>
      <c r="R54">
        <f>IF(AB54=1,SUMIFS(I_Pct,I_Course,A54,I_Cat,B54,I_Kept,1),0)</f>
        <v/>
      </c>
      <c r="S54">
        <f>IF(AB54=1,H54,0)</f>
        <v/>
      </c>
      <c r="T54">
        <f>IF(AB54=1,SUMIFS(I_Poss,I_Course,A54,I_Cat,B54,I_Up,1),0)</f>
        <v/>
      </c>
      <c r="U54">
        <f>IF(M54&lt;&gt;1,0,IF(O54=2,IF(Q54+S54&gt;0,R54/(Q54+S54),0),IF(L54+T54&gt;0,K54/(L54+T54),0)))</f>
        <v/>
      </c>
      <c r="V54">
        <f>IF(M54&lt;&gt;1,0,IF(O54=2,IF(Q54+S54&gt;0,S54/(Q54+S54),1),IF(L54+T54&gt;0,T54/(L54+T54),1)))</f>
        <v/>
      </c>
      <c r="W54">
        <f>P54*U54</f>
        <v/>
      </c>
      <c r="X54">
        <f>P54*V54</f>
        <v/>
      </c>
      <c r="Y54">
        <f>IF(AND(M54=1,Q54&gt;0),P54*I54,0)</f>
        <v/>
      </c>
      <c r="Z54">
        <f>IF(AND(M54=1,Q54&gt;0),P54,0)</f>
        <v/>
      </c>
      <c r="AA54">
        <f>IF(AB54=1,IF(ISNUMBER(D54),IF(D54&gt;=0,INT(D54),0),0),0)</f>
        <v/>
      </c>
      <c r="AB54">
        <f>IF(AND(AC54&lt;&gt;"",B54&lt;&gt;"",AD54=0),1,0)</f>
        <v/>
      </c>
      <c r="AC54">
        <f>IF(A54="","",IF(ISNUMBER(MATCH(A54,K_Name,0)),MATCH(A54,K_Name,0),""))</f>
        <v/>
      </c>
      <c r="AD54">
        <f>IF(N54="",0,IF(COUNTIF($N$7:N54,N54)&gt;1,1,0))</f>
        <v/>
      </c>
    </row>
    <row r="55">
      <c r="A55" s="18" t="n"/>
      <c r="B55" s="18" t="n"/>
      <c r="C55" s="19" t="n"/>
      <c r="D55" s="21" t="n"/>
      <c r="E55" s="12">
        <f>IF(COUNTA(A55:D55)=0,"",IF(A55="","Course name missing",IF(AC55="","Course not on Courses sheet",IF(B55="","Category name missing",IF(AD55=1,"Duplicate category",IF(OR(AND(D55&lt;&gt;"",NOT(ISNUMBER(D55))),AND(ISNUMBER(D55),D55&lt;0)),"Drop must be 0 or more",IF(O55=3,"OK (total points: weight not used)",IF(NOT(ISNUMBER(C55)),"Weight missing",IF(C55&lt;0,"Weight can't be negative","OK")))))))))</f>
        <v/>
      </c>
      <c r="F55" s="17">
        <f>IF(AB55=1,COUNTIFS(I_Course,A55,I_Cat,B55,I_Grd,1),"")</f>
        <v/>
      </c>
      <c r="G55" s="17">
        <f>IF(AB55=1,COUNTIFS(I_Course,A55,I_Cat,B55,I_Drop,1),"")</f>
        <v/>
      </c>
      <c r="H55" s="17">
        <f>IF(AB55=1,COUNTIFS(I_Course,A55,I_Cat,B55,I_Up,1),"")</f>
        <v/>
      </c>
      <c r="I55" s="14">
        <f>IF(AB55&lt;&gt;1,"",IF(O55=2,IF(Q55&gt;0,R55/Q55,""),IF(L55&gt;0,K55/L55,"")))</f>
        <v/>
      </c>
      <c r="J55" s="16">
        <f>IF(M55&lt;&gt;1,"",IF(SUMIFS(C_WU,C_Course,A55,C_M,1)&gt;0,P55/SUMIFS(C_WU,C_Course,A55,C_M,1),""))</f>
        <v/>
      </c>
      <c r="K55" s="9">
        <f>IF(AB55=1,SUMIFS(I_Earn,I_Course,A55,I_Cat,B55,I_Kept,1),"")</f>
        <v/>
      </c>
      <c r="L55" s="9">
        <f>IF(AB55=1,SUMIFS(I_Poss,I_Course,A55,I_Cat,B55,I_Kept,1),"")</f>
        <v/>
      </c>
      <c r="M55">
        <f>IF(AND(AB55=1,O55&lt;&gt;3,ISNUMBER(C55)),IF(C55&gt;=0,1,0),0)</f>
        <v/>
      </c>
      <c r="N55">
        <f>IF(AND(A55&lt;&gt;"",B55&lt;&gt;""),A55&amp;"|"&amp;B55,"")</f>
        <v/>
      </c>
      <c r="O55">
        <f>IF(AC55="","",INDEX(K_Mode,AC55))</f>
        <v/>
      </c>
      <c r="P55">
        <f>IF(M55=1,C55,0)</f>
        <v/>
      </c>
      <c r="Q55">
        <f>IF(AB55=1,COUNTIFS(I_Course,A55,I_Cat,B55,I_Kept,1),0)</f>
        <v/>
      </c>
      <c r="R55">
        <f>IF(AB55=1,SUMIFS(I_Pct,I_Course,A55,I_Cat,B55,I_Kept,1),0)</f>
        <v/>
      </c>
      <c r="S55">
        <f>IF(AB55=1,H55,0)</f>
        <v/>
      </c>
      <c r="T55">
        <f>IF(AB55=1,SUMIFS(I_Poss,I_Course,A55,I_Cat,B55,I_Up,1),0)</f>
        <v/>
      </c>
      <c r="U55">
        <f>IF(M55&lt;&gt;1,0,IF(O55=2,IF(Q55+S55&gt;0,R55/(Q55+S55),0),IF(L55+T55&gt;0,K55/(L55+T55),0)))</f>
        <v/>
      </c>
      <c r="V55">
        <f>IF(M55&lt;&gt;1,0,IF(O55=2,IF(Q55+S55&gt;0,S55/(Q55+S55),1),IF(L55+T55&gt;0,T55/(L55+T55),1)))</f>
        <v/>
      </c>
      <c r="W55">
        <f>P55*U55</f>
        <v/>
      </c>
      <c r="X55">
        <f>P55*V55</f>
        <v/>
      </c>
      <c r="Y55">
        <f>IF(AND(M55=1,Q55&gt;0),P55*I55,0)</f>
        <v/>
      </c>
      <c r="Z55">
        <f>IF(AND(M55=1,Q55&gt;0),P55,0)</f>
        <v/>
      </c>
      <c r="AA55">
        <f>IF(AB55=1,IF(ISNUMBER(D55),IF(D55&gt;=0,INT(D55),0),0),0)</f>
        <v/>
      </c>
      <c r="AB55">
        <f>IF(AND(AC55&lt;&gt;"",B55&lt;&gt;"",AD55=0),1,0)</f>
        <v/>
      </c>
      <c r="AC55">
        <f>IF(A55="","",IF(ISNUMBER(MATCH(A55,K_Name,0)),MATCH(A55,K_Name,0),""))</f>
        <v/>
      </c>
      <c r="AD55">
        <f>IF(N55="",0,IF(COUNTIF($N$7:N55,N55)&gt;1,1,0))</f>
        <v/>
      </c>
    </row>
    <row r="56">
      <c r="A56" s="18" t="n"/>
      <c r="B56" s="18" t="n"/>
      <c r="C56" s="19" t="n"/>
      <c r="D56" s="21" t="n"/>
      <c r="E56" s="12">
        <f>IF(COUNTA(A56:D56)=0,"",IF(A56="","Course name missing",IF(AC56="","Course not on Courses sheet",IF(B56="","Category name missing",IF(AD56=1,"Duplicate category",IF(OR(AND(D56&lt;&gt;"",NOT(ISNUMBER(D56))),AND(ISNUMBER(D56),D56&lt;0)),"Drop must be 0 or more",IF(O56=3,"OK (total points: weight not used)",IF(NOT(ISNUMBER(C56)),"Weight missing",IF(C56&lt;0,"Weight can't be negative","OK")))))))))</f>
        <v/>
      </c>
      <c r="F56" s="17">
        <f>IF(AB56=1,COUNTIFS(I_Course,A56,I_Cat,B56,I_Grd,1),"")</f>
        <v/>
      </c>
      <c r="G56" s="17">
        <f>IF(AB56=1,COUNTIFS(I_Course,A56,I_Cat,B56,I_Drop,1),"")</f>
        <v/>
      </c>
      <c r="H56" s="17">
        <f>IF(AB56=1,COUNTIFS(I_Course,A56,I_Cat,B56,I_Up,1),"")</f>
        <v/>
      </c>
      <c r="I56" s="14">
        <f>IF(AB56&lt;&gt;1,"",IF(O56=2,IF(Q56&gt;0,R56/Q56,""),IF(L56&gt;0,K56/L56,"")))</f>
        <v/>
      </c>
      <c r="J56" s="16">
        <f>IF(M56&lt;&gt;1,"",IF(SUMIFS(C_WU,C_Course,A56,C_M,1)&gt;0,P56/SUMIFS(C_WU,C_Course,A56,C_M,1),""))</f>
        <v/>
      </c>
      <c r="K56" s="9">
        <f>IF(AB56=1,SUMIFS(I_Earn,I_Course,A56,I_Cat,B56,I_Kept,1),"")</f>
        <v/>
      </c>
      <c r="L56" s="9">
        <f>IF(AB56=1,SUMIFS(I_Poss,I_Course,A56,I_Cat,B56,I_Kept,1),"")</f>
        <v/>
      </c>
      <c r="M56">
        <f>IF(AND(AB56=1,O56&lt;&gt;3,ISNUMBER(C56)),IF(C56&gt;=0,1,0),0)</f>
        <v/>
      </c>
      <c r="N56">
        <f>IF(AND(A56&lt;&gt;"",B56&lt;&gt;""),A56&amp;"|"&amp;B56,"")</f>
        <v/>
      </c>
      <c r="O56">
        <f>IF(AC56="","",INDEX(K_Mode,AC56))</f>
        <v/>
      </c>
      <c r="P56">
        <f>IF(M56=1,C56,0)</f>
        <v/>
      </c>
      <c r="Q56">
        <f>IF(AB56=1,COUNTIFS(I_Course,A56,I_Cat,B56,I_Kept,1),0)</f>
        <v/>
      </c>
      <c r="R56">
        <f>IF(AB56=1,SUMIFS(I_Pct,I_Course,A56,I_Cat,B56,I_Kept,1),0)</f>
        <v/>
      </c>
      <c r="S56">
        <f>IF(AB56=1,H56,0)</f>
        <v/>
      </c>
      <c r="T56">
        <f>IF(AB56=1,SUMIFS(I_Poss,I_Course,A56,I_Cat,B56,I_Up,1),0)</f>
        <v/>
      </c>
      <c r="U56">
        <f>IF(M56&lt;&gt;1,0,IF(O56=2,IF(Q56+S56&gt;0,R56/(Q56+S56),0),IF(L56+T56&gt;0,K56/(L56+T56),0)))</f>
        <v/>
      </c>
      <c r="V56">
        <f>IF(M56&lt;&gt;1,0,IF(O56=2,IF(Q56+S56&gt;0,S56/(Q56+S56),1),IF(L56+T56&gt;0,T56/(L56+T56),1)))</f>
        <v/>
      </c>
      <c r="W56">
        <f>P56*U56</f>
        <v/>
      </c>
      <c r="X56">
        <f>P56*V56</f>
        <v/>
      </c>
      <c r="Y56">
        <f>IF(AND(M56=1,Q56&gt;0),P56*I56,0)</f>
        <v/>
      </c>
      <c r="Z56">
        <f>IF(AND(M56=1,Q56&gt;0),P56,0)</f>
        <v/>
      </c>
      <c r="AA56">
        <f>IF(AB56=1,IF(ISNUMBER(D56),IF(D56&gt;=0,INT(D56),0),0),0)</f>
        <v/>
      </c>
      <c r="AB56">
        <f>IF(AND(AC56&lt;&gt;"",B56&lt;&gt;"",AD56=0),1,0)</f>
        <v/>
      </c>
      <c r="AC56">
        <f>IF(A56="","",IF(ISNUMBER(MATCH(A56,K_Name,0)),MATCH(A56,K_Name,0),""))</f>
        <v/>
      </c>
      <c r="AD56">
        <f>IF(N56="",0,IF(COUNTIF($N$7:N56,N56)&gt;1,1,0))</f>
        <v/>
      </c>
    </row>
    <row r="57">
      <c r="A57" s="18" t="n"/>
      <c r="B57" s="18" t="n"/>
      <c r="C57" s="19" t="n"/>
      <c r="D57" s="21" t="n"/>
      <c r="E57" s="12">
        <f>IF(COUNTA(A57:D57)=0,"",IF(A57="","Course name missing",IF(AC57="","Course not on Courses sheet",IF(B57="","Category name missing",IF(AD57=1,"Duplicate category",IF(OR(AND(D57&lt;&gt;"",NOT(ISNUMBER(D57))),AND(ISNUMBER(D57),D57&lt;0)),"Drop must be 0 or more",IF(O57=3,"OK (total points: weight not used)",IF(NOT(ISNUMBER(C57)),"Weight missing",IF(C57&lt;0,"Weight can't be negative","OK")))))))))</f>
        <v/>
      </c>
      <c r="F57" s="17">
        <f>IF(AB57=1,COUNTIFS(I_Course,A57,I_Cat,B57,I_Grd,1),"")</f>
        <v/>
      </c>
      <c r="G57" s="17">
        <f>IF(AB57=1,COUNTIFS(I_Course,A57,I_Cat,B57,I_Drop,1),"")</f>
        <v/>
      </c>
      <c r="H57" s="17">
        <f>IF(AB57=1,COUNTIFS(I_Course,A57,I_Cat,B57,I_Up,1),"")</f>
        <v/>
      </c>
      <c r="I57" s="14">
        <f>IF(AB57&lt;&gt;1,"",IF(O57=2,IF(Q57&gt;0,R57/Q57,""),IF(L57&gt;0,K57/L57,"")))</f>
        <v/>
      </c>
      <c r="J57" s="16">
        <f>IF(M57&lt;&gt;1,"",IF(SUMIFS(C_WU,C_Course,A57,C_M,1)&gt;0,P57/SUMIFS(C_WU,C_Course,A57,C_M,1),""))</f>
        <v/>
      </c>
      <c r="K57" s="9">
        <f>IF(AB57=1,SUMIFS(I_Earn,I_Course,A57,I_Cat,B57,I_Kept,1),"")</f>
        <v/>
      </c>
      <c r="L57" s="9">
        <f>IF(AB57=1,SUMIFS(I_Poss,I_Course,A57,I_Cat,B57,I_Kept,1),"")</f>
        <v/>
      </c>
      <c r="M57">
        <f>IF(AND(AB57=1,O57&lt;&gt;3,ISNUMBER(C57)),IF(C57&gt;=0,1,0),0)</f>
        <v/>
      </c>
      <c r="N57">
        <f>IF(AND(A57&lt;&gt;"",B57&lt;&gt;""),A57&amp;"|"&amp;B57,"")</f>
        <v/>
      </c>
      <c r="O57">
        <f>IF(AC57="","",INDEX(K_Mode,AC57))</f>
        <v/>
      </c>
      <c r="P57">
        <f>IF(M57=1,C57,0)</f>
        <v/>
      </c>
      <c r="Q57">
        <f>IF(AB57=1,COUNTIFS(I_Course,A57,I_Cat,B57,I_Kept,1),0)</f>
        <v/>
      </c>
      <c r="R57">
        <f>IF(AB57=1,SUMIFS(I_Pct,I_Course,A57,I_Cat,B57,I_Kept,1),0)</f>
        <v/>
      </c>
      <c r="S57">
        <f>IF(AB57=1,H57,0)</f>
        <v/>
      </c>
      <c r="T57">
        <f>IF(AB57=1,SUMIFS(I_Poss,I_Course,A57,I_Cat,B57,I_Up,1),0)</f>
        <v/>
      </c>
      <c r="U57">
        <f>IF(M57&lt;&gt;1,0,IF(O57=2,IF(Q57+S57&gt;0,R57/(Q57+S57),0),IF(L57+T57&gt;0,K57/(L57+T57),0)))</f>
        <v/>
      </c>
      <c r="V57">
        <f>IF(M57&lt;&gt;1,0,IF(O57=2,IF(Q57+S57&gt;0,S57/(Q57+S57),1),IF(L57+T57&gt;0,T57/(L57+T57),1)))</f>
        <v/>
      </c>
      <c r="W57">
        <f>P57*U57</f>
        <v/>
      </c>
      <c r="X57">
        <f>P57*V57</f>
        <v/>
      </c>
      <c r="Y57">
        <f>IF(AND(M57=1,Q57&gt;0),P57*I57,0)</f>
        <v/>
      </c>
      <c r="Z57">
        <f>IF(AND(M57=1,Q57&gt;0),P57,0)</f>
        <v/>
      </c>
      <c r="AA57">
        <f>IF(AB57=1,IF(ISNUMBER(D57),IF(D57&gt;=0,INT(D57),0),0),0)</f>
        <v/>
      </c>
      <c r="AB57">
        <f>IF(AND(AC57&lt;&gt;"",B57&lt;&gt;"",AD57=0),1,0)</f>
        <v/>
      </c>
      <c r="AC57">
        <f>IF(A57="","",IF(ISNUMBER(MATCH(A57,K_Name,0)),MATCH(A57,K_Name,0),""))</f>
        <v/>
      </c>
      <c r="AD57">
        <f>IF(N57="",0,IF(COUNTIF($N$7:N57,N57)&gt;1,1,0))</f>
        <v/>
      </c>
    </row>
    <row r="58">
      <c r="A58" s="18" t="n"/>
      <c r="B58" s="18" t="n"/>
      <c r="C58" s="19" t="n"/>
      <c r="D58" s="21" t="n"/>
      <c r="E58" s="12">
        <f>IF(COUNTA(A58:D58)=0,"",IF(A58="","Course name missing",IF(AC58="","Course not on Courses sheet",IF(B58="","Category name missing",IF(AD58=1,"Duplicate category",IF(OR(AND(D58&lt;&gt;"",NOT(ISNUMBER(D58))),AND(ISNUMBER(D58),D58&lt;0)),"Drop must be 0 or more",IF(O58=3,"OK (total points: weight not used)",IF(NOT(ISNUMBER(C58)),"Weight missing",IF(C58&lt;0,"Weight can't be negative","OK")))))))))</f>
        <v/>
      </c>
      <c r="F58" s="17">
        <f>IF(AB58=1,COUNTIFS(I_Course,A58,I_Cat,B58,I_Grd,1),"")</f>
        <v/>
      </c>
      <c r="G58" s="17">
        <f>IF(AB58=1,COUNTIFS(I_Course,A58,I_Cat,B58,I_Drop,1),"")</f>
        <v/>
      </c>
      <c r="H58" s="17">
        <f>IF(AB58=1,COUNTIFS(I_Course,A58,I_Cat,B58,I_Up,1),"")</f>
        <v/>
      </c>
      <c r="I58" s="14">
        <f>IF(AB58&lt;&gt;1,"",IF(O58=2,IF(Q58&gt;0,R58/Q58,""),IF(L58&gt;0,K58/L58,"")))</f>
        <v/>
      </c>
      <c r="J58" s="16">
        <f>IF(M58&lt;&gt;1,"",IF(SUMIFS(C_WU,C_Course,A58,C_M,1)&gt;0,P58/SUMIFS(C_WU,C_Course,A58,C_M,1),""))</f>
        <v/>
      </c>
      <c r="K58" s="9">
        <f>IF(AB58=1,SUMIFS(I_Earn,I_Course,A58,I_Cat,B58,I_Kept,1),"")</f>
        <v/>
      </c>
      <c r="L58" s="9">
        <f>IF(AB58=1,SUMIFS(I_Poss,I_Course,A58,I_Cat,B58,I_Kept,1),"")</f>
        <v/>
      </c>
      <c r="M58">
        <f>IF(AND(AB58=1,O58&lt;&gt;3,ISNUMBER(C58)),IF(C58&gt;=0,1,0),0)</f>
        <v/>
      </c>
      <c r="N58">
        <f>IF(AND(A58&lt;&gt;"",B58&lt;&gt;""),A58&amp;"|"&amp;B58,"")</f>
        <v/>
      </c>
      <c r="O58">
        <f>IF(AC58="","",INDEX(K_Mode,AC58))</f>
        <v/>
      </c>
      <c r="P58">
        <f>IF(M58=1,C58,0)</f>
        <v/>
      </c>
      <c r="Q58">
        <f>IF(AB58=1,COUNTIFS(I_Course,A58,I_Cat,B58,I_Kept,1),0)</f>
        <v/>
      </c>
      <c r="R58">
        <f>IF(AB58=1,SUMIFS(I_Pct,I_Course,A58,I_Cat,B58,I_Kept,1),0)</f>
        <v/>
      </c>
      <c r="S58">
        <f>IF(AB58=1,H58,0)</f>
        <v/>
      </c>
      <c r="T58">
        <f>IF(AB58=1,SUMIFS(I_Poss,I_Course,A58,I_Cat,B58,I_Up,1),0)</f>
        <v/>
      </c>
      <c r="U58">
        <f>IF(M58&lt;&gt;1,0,IF(O58=2,IF(Q58+S58&gt;0,R58/(Q58+S58),0),IF(L58+T58&gt;0,K58/(L58+T58),0)))</f>
        <v/>
      </c>
      <c r="V58">
        <f>IF(M58&lt;&gt;1,0,IF(O58=2,IF(Q58+S58&gt;0,S58/(Q58+S58),1),IF(L58+T58&gt;0,T58/(L58+T58),1)))</f>
        <v/>
      </c>
      <c r="W58">
        <f>P58*U58</f>
        <v/>
      </c>
      <c r="X58">
        <f>P58*V58</f>
        <v/>
      </c>
      <c r="Y58">
        <f>IF(AND(M58=1,Q58&gt;0),P58*I58,0)</f>
        <v/>
      </c>
      <c r="Z58">
        <f>IF(AND(M58=1,Q58&gt;0),P58,0)</f>
        <v/>
      </c>
      <c r="AA58">
        <f>IF(AB58=1,IF(ISNUMBER(D58),IF(D58&gt;=0,INT(D58),0),0),0)</f>
        <v/>
      </c>
      <c r="AB58">
        <f>IF(AND(AC58&lt;&gt;"",B58&lt;&gt;"",AD58=0),1,0)</f>
        <v/>
      </c>
      <c r="AC58">
        <f>IF(A58="","",IF(ISNUMBER(MATCH(A58,K_Name,0)),MATCH(A58,K_Name,0),""))</f>
        <v/>
      </c>
      <c r="AD58">
        <f>IF(N58="",0,IF(COUNTIF($N$7:N58,N58)&gt;1,1,0))</f>
        <v/>
      </c>
    </row>
    <row r="59">
      <c r="A59" s="18" t="n"/>
      <c r="B59" s="18" t="n"/>
      <c r="C59" s="19" t="n"/>
      <c r="D59" s="21" t="n"/>
      <c r="E59" s="12">
        <f>IF(COUNTA(A59:D59)=0,"",IF(A59="","Course name missing",IF(AC59="","Course not on Courses sheet",IF(B59="","Category name missing",IF(AD59=1,"Duplicate category",IF(OR(AND(D59&lt;&gt;"",NOT(ISNUMBER(D59))),AND(ISNUMBER(D59),D59&lt;0)),"Drop must be 0 or more",IF(O59=3,"OK (total points: weight not used)",IF(NOT(ISNUMBER(C59)),"Weight missing",IF(C59&lt;0,"Weight can't be negative","OK")))))))))</f>
        <v/>
      </c>
      <c r="F59" s="17">
        <f>IF(AB59=1,COUNTIFS(I_Course,A59,I_Cat,B59,I_Grd,1),"")</f>
        <v/>
      </c>
      <c r="G59" s="17">
        <f>IF(AB59=1,COUNTIFS(I_Course,A59,I_Cat,B59,I_Drop,1),"")</f>
        <v/>
      </c>
      <c r="H59" s="17">
        <f>IF(AB59=1,COUNTIFS(I_Course,A59,I_Cat,B59,I_Up,1),"")</f>
        <v/>
      </c>
      <c r="I59" s="14">
        <f>IF(AB59&lt;&gt;1,"",IF(O59=2,IF(Q59&gt;0,R59/Q59,""),IF(L59&gt;0,K59/L59,"")))</f>
        <v/>
      </c>
      <c r="J59" s="16">
        <f>IF(M59&lt;&gt;1,"",IF(SUMIFS(C_WU,C_Course,A59,C_M,1)&gt;0,P59/SUMIFS(C_WU,C_Course,A59,C_M,1),""))</f>
        <v/>
      </c>
      <c r="K59" s="9">
        <f>IF(AB59=1,SUMIFS(I_Earn,I_Course,A59,I_Cat,B59,I_Kept,1),"")</f>
        <v/>
      </c>
      <c r="L59" s="9">
        <f>IF(AB59=1,SUMIFS(I_Poss,I_Course,A59,I_Cat,B59,I_Kept,1),"")</f>
        <v/>
      </c>
      <c r="M59">
        <f>IF(AND(AB59=1,O59&lt;&gt;3,ISNUMBER(C59)),IF(C59&gt;=0,1,0),0)</f>
        <v/>
      </c>
      <c r="N59">
        <f>IF(AND(A59&lt;&gt;"",B59&lt;&gt;""),A59&amp;"|"&amp;B59,"")</f>
        <v/>
      </c>
      <c r="O59">
        <f>IF(AC59="","",INDEX(K_Mode,AC59))</f>
        <v/>
      </c>
      <c r="P59">
        <f>IF(M59=1,C59,0)</f>
        <v/>
      </c>
      <c r="Q59">
        <f>IF(AB59=1,COUNTIFS(I_Course,A59,I_Cat,B59,I_Kept,1),0)</f>
        <v/>
      </c>
      <c r="R59">
        <f>IF(AB59=1,SUMIFS(I_Pct,I_Course,A59,I_Cat,B59,I_Kept,1),0)</f>
        <v/>
      </c>
      <c r="S59">
        <f>IF(AB59=1,H59,0)</f>
        <v/>
      </c>
      <c r="T59">
        <f>IF(AB59=1,SUMIFS(I_Poss,I_Course,A59,I_Cat,B59,I_Up,1),0)</f>
        <v/>
      </c>
      <c r="U59">
        <f>IF(M59&lt;&gt;1,0,IF(O59=2,IF(Q59+S59&gt;0,R59/(Q59+S59),0),IF(L59+T59&gt;0,K59/(L59+T59),0)))</f>
        <v/>
      </c>
      <c r="V59">
        <f>IF(M59&lt;&gt;1,0,IF(O59=2,IF(Q59+S59&gt;0,S59/(Q59+S59),1),IF(L59+T59&gt;0,T59/(L59+T59),1)))</f>
        <v/>
      </c>
      <c r="W59">
        <f>P59*U59</f>
        <v/>
      </c>
      <c r="X59">
        <f>P59*V59</f>
        <v/>
      </c>
      <c r="Y59">
        <f>IF(AND(M59=1,Q59&gt;0),P59*I59,0)</f>
        <v/>
      </c>
      <c r="Z59">
        <f>IF(AND(M59=1,Q59&gt;0),P59,0)</f>
        <v/>
      </c>
      <c r="AA59">
        <f>IF(AB59=1,IF(ISNUMBER(D59),IF(D59&gt;=0,INT(D59),0),0),0)</f>
        <v/>
      </c>
      <c r="AB59">
        <f>IF(AND(AC59&lt;&gt;"",B59&lt;&gt;"",AD59=0),1,0)</f>
        <v/>
      </c>
      <c r="AC59">
        <f>IF(A59="","",IF(ISNUMBER(MATCH(A59,K_Name,0)),MATCH(A59,K_Name,0),""))</f>
        <v/>
      </c>
      <c r="AD59">
        <f>IF(N59="",0,IF(COUNTIF($N$7:N59,N59)&gt;1,1,0))</f>
        <v/>
      </c>
    </row>
    <row r="60">
      <c r="A60" s="18" t="n"/>
      <c r="B60" s="18" t="n"/>
      <c r="C60" s="19" t="n"/>
      <c r="D60" s="21" t="n"/>
      <c r="E60" s="12">
        <f>IF(COUNTA(A60:D60)=0,"",IF(A60="","Course name missing",IF(AC60="","Course not on Courses sheet",IF(B60="","Category name missing",IF(AD60=1,"Duplicate category",IF(OR(AND(D60&lt;&gt;"",NOT(ISNUMBER(D60))),AND(ISNUMBER(D60),D60&lt;0)),"Drop must be 0 or more",IF(O60=3,"OK (total points: weight not used)",IF(NOT(ISNUMBER(C60)),"Weight missing",IF(C60&lt;0,"Weight can't be negative","OK")))))))))</f>
        <v/>
      </c>
      <c r="F60" s="17">
        <f>IF(AB60=1,COUNTIFS(I_Course,A60,I_Cat,B60,I_Grd,1),"")</f>
        <v/>
      </c>
      <c r="G60" s="17">
        <f>IF(AB60=1,COUNTIFS(I_Course,A60,I_Cat,B60,I_Drop,1),"")</f>
        <v/>
      </c>
      <c r="H60" s="17">
        <f>IF(AB60=1,COUNTIFS(I_Course,A60,I_Cat,B60,I_Up,1),"")</f>
        <v/>
      </c>
      <c r="I60" s="14">
        <f>IF(AB60&lt;&gt;1,"",IF(O60=2,IF(Q60&gt;0,R60/Q60,""),IF(L60&gt;0,K60/L60,"")))</f>
        <v/>
      </c>
      <c r="J60" s="16">
        <f>IF(M60&lt;&gt;1,"",IF(SUMIFS(C_WU,C_Course,A60,C_M,1)&gt;0,P60/SUMIFS(C_WU,C_Course,A60,C_M,1),""))</f>
        <v/>
      </c>
      <c r="K60" s="9">
        <f>IF(AB60=1,SUMIFS(I_Earn,I_Course,A60,I_Cat,B60,I_Kept,1),"")</f>
        <v/>
      </c>
      <c r="L60" s="9">
        <f>IF(AB60=1,SUMIFS(I_Poss,I_Course,A60,I_Cat,B60,I_Kept,1),"")</f>
        <v/>
      </c>
      <c r="M60">
        <f>IF(AND(AB60=1,O60&lt;&gt;3,ISNUMBER(C60)),IF(C60&gt;=0,1,0),0)</f>
        <v/>
      </c>
      <c r="N60">
        <f>IF(AND(A60&lt;&gt;"",B60&lt;&gt;""),A60&amp;"|"&amp;B60,"")</f>
        <v/>
      </c>
      <c r="O60">
        <f>IF(AC60="","",INDEX(K_Mode,AC60))</f>
        <v/>
      </c>
      <c r="P60">
        <f>IF(M60=1,C60,0)</f>
        <v/>
      </c>
      <c r="Q60">
        <f>IF(AB60=1,COUNTIFS(I_Course,A60,I_Cat,B60,I_Kept,1),0)</f>
        <v/>
      </c>
      <c r="R60">
        <f>IF(AB60=1,SUMIFS(I_Pct,I_Course,A60,I_Cat,B60,I_Kept,1),0)</f>
        <v/>
      </c>
      <c r="S60">
        <f>IF(AB60=1,H60,0)</f>
        <v/>
      </c>
      <c r="T60">
        <f>IF(AB60=1,SUMIFS(I_Poss,I_Course,A60,I_Cat,B60,I_Up,1),0)</f>
        <v/>
      </c>
      <c r="U60">
        <f>IF(M60&lt;&gt;1,0,IF(O60=2,IF(Q60+S60&gt;0,R60/(Q60+S60),0),IF(L60+T60&gt;0,K60/(L60+T60),0)))</f>
        <v/>
      </c>
      <c r="V60">
        <f>IF(M60&lt;&gt;1,0,IF(O60=2,IF(Q60+S60&gt;0,S60/(Q60+S60),1),IF(L60+T60&gt;0,T60/(L60+T60),1)))</f>
        <v/>
      </c>
      <c r="W60">
        <f>P60*U60</f>
        <v/>
      </c>
      <c r="X60">
        <f>P60*V60</f>
        <v/>
      </c>
      <c r="Y60">
        <f>IF(AND(M60=1,Q60&gt;0),P60*I60,0)</f>
        <v/>
      </c>
      <c r="Z60">
        <f>IF(AND(M60=1,Q60&gt;0),P60,0)</f>
        <v/>
      </c>
      <c r="AA60">
        <f>IF(AB60=1,IF(ISNUMBER(D60),IF(D60&gt;=0,INT(D60),0),0),0)</f>
        <v/>
      </c>
      <c r="AB60">
        <f>IF(AND(AC60&lt;&gt;"",B60&lt;&gt;"",AD60=0),1,0)</f>
        <v/>
      </c>
      <c r="AC60">
        <f>IF(A60="","",IF(ISNUMBER(MATCH(A60,K_Name,0)),MATCH(A60,K_Name,0),""))</f>
        <v/>
      </c>
      <c r="AD60">
        <f>IF(N60="",0,IF(COUNTIF($N$7:N60,N60)&gt;1,1,0))</f>
        <v/>
      </c>
    </row>
    <row r="61">
      <c r="A61" s="18" t="n"/>
      <c r="B61" s="18" t="n"/>
      <c r="C61" s="19" t="n"/>
      <c r="D61" s="21" t="n"/>
      <c r="E61" s="12">
        <f>IF(COUNTA(A61:D61)=0,"",IF(A61="","Course name missing",IF(AC61="","Course not on Courses sheet",IF(B61="","Category name missing",IF(AD61=1,"Duplicate category",IF(OR(AND(D61&lt;&gt;"",NOT(ISNUMBER(D61))),AND(ISNUMBER(D61),D61&lt;0)),"Drop must be 0 or more",IF(O61=3,"OK (total points: weight not used)",IF(NOT(ISNUMBER(C61)),"Weight missing",IF(C61&lt;0,"Weight can't be negative","OK")))))))))</f>
        <v/>
      </c>
      <c r="F61" s="17">
        <f>IF(AB61=1,COUNTIFS(I_Course,A61,I_Cat,B61,I_Grd,1),"")</f>
        <v/>
      </c>
      <c r="G61" s="17">
        <f>IF(AB61=1,COUNTIFS(I_Course,A61,I_Cat,B61,I_Drop,1),"")</f>
        <v/>
      </c>
      <c r="H61" s="17">
        <f>IF(AB61=1,COUNTIFS(I_Course,A61,I_Cat,B61,I_Up,1),"")</f>
        <v/>
      </c>
      <c r="I61" s="14">
        <f>IF(AB61&lt;&gt;1,"",IF(O61=2,IF(Q61&gt;0,R61/Q61,""),IF(L61&gt;0,K61/L61,"")))</f>
        <v/>
      </c>
      <c r="J61" s="16">
        <f>IF(M61&lt;&gt;1,"",IF(SUMIFS(C_WU,C_Course,A61,C_M,1)&gt;0,P61/SUMIFS(C_WU,C_Course,A61,C_M,1),""))</f>
        <v/>
      </c>
      <c r="K61" s="9">
        <f>IF(AB61=1,SUMIFS(I_Earn,I_Course,A61,I_Cat,B61,I_Kept,1),"")</f>
        <v/>
      </c>
      <c r="L61" s="9">
        <f>IF(AB61=1,SUMIFS(I_Poss,I_Course,A61,I_Cat,B61,I_Kept,1),"")</f>
        <v/>
      </c>
      <c r="M61">
        <f>IF(AND(AB61=1,O61&lt;&gt;3,ISNUMBER(C61)),IF(C61&gt;=0,1,0),0)</f>
        <v/>
      </c>
      <c r="N61">
        <f>IF(AND(A61&lt;&gt;"",B61&lt;&gt;""),A61&amp;"|"&amp;B61,"")</f>
        <v/>
      </c>
      <c r="O61">
        <f>IF(AC61="","",INDEX(K_Mode,AC61))</f>
        <v/>
      </c>
      <c r="P61">
        <f>IF(M61=1,C61,0)</f>
        <v/>
      </c>
      <c r="Q61">
        <f>IF(AB61=1,COUNTIFS(I_Course,A61,I_Cat,B61,I_Kept,1),0)</f>
        <v/>
      </c>
      <c r="R61">
        <f>IF(AB61=1,SUMIFS(I_Pct,I_Course,A61,I_Cat,B61,I_Kept,1),0)</f>
        <v/>
      </c>
      <c r="S61">
        <f>IF(AB61=1,H61,0)</f>
        <v/>
      </c>
      <c r="T61">
        <f>IF(AB61=1,SUMIFS(I_Poss,I_Course,A61,I_Cat,B61,I_Up,1),0)</f>
        <v/>
      </c>
      <c r="U61">
        <f>IF(M61&lt;&gt;1,0,IF(O61=2,IF(Q61+S61&gt;0,R61/(Q61+S61),0),IF(L61+T61&gt;0,K61/(L61+T61),0)))</f>
        <v/>
      </c>
      <c r="V61">
        <f>IF(M61&lt;&gt;1,0,IF(O61=2,IF(Q61+S61&gt;0,S61/(Q61+S61),1),IF(L61+T61&gt;0,T61/(L61+T61),1)))</f>
        <v/>
      </c>
      <c r="W61">
        <f>P61*U61</f>
        <v/>
      </c>
      <c r="X61">
        <f>P61*V61</f>
        <v/>
      </c>
      <c r="Y61">
        <f>IF(AND(M61=1,Q61&gt;0),P61*I61,0)</f>
        <v/>
      </c>
      <c r="Z61">
        <f>IF(AND(M61=1,Q61&gt;0),P61,0)</f>
        <v/>
      </c>
      <c r="AA61">
        <f>IF(AB61=1,IF(ISNUMBER(D61),IF(D61&gt;=0,INT(D61),0),0),0)</f>
        <v/>
      </c>
      <c r="AB61">
        <f>IF(AND(AC61&lt;&gt;"",B61&lt;&gt;"",AD61=0),1,0)</f>
        <v/>
      </c>
      <c r="AC61">
        <f>IF(A61="","",IF(ISNUMBER(MATCH(A61,K_Name,0)),MATCH(A61,K_Name,0),""))</f>
        <v/>
      </c>
      <c r="AD61">
        <f>IF(N61="",0,IF(COUNTIF($N$7:N61,N61)&gt;1,1,0))</f>
        <v/>
      </c>
    </row>
    <row r="62">
      <c r="A62" s="18" t="n"/>
      <c r="B62" s="18" t="n"/>
      <c r="C62" s="19" t="n"/>
      <c r="D62" s="21" t="n"/>
      <c r="E62" s="12">
        <f>IF(COUNTA(A62:D62)=0,"",IF(A62="","Course name missing",IF(AC62="","Course not on Courses sheet",IF(B62="","Category name missing",IF(AD62=1,"Duplicate category",IF(OR(AND(D62&lt;&gt;"",NOT(ISNUMBER(D62))),AND(ISNUMBER(D62),D62&lt;0)),"Drop must be 0 or more",IF(O62=3,"OK (total points: weight not used)",IF(NOT(ISNUMBER(C62)),"Weight missing",IF(C62&lt;0,"Weight can't be negative","OK")))))))))</f>
        <v/>
      </c>
      <c r="F62" s="17">
        <f>IF(AB62=1,COUNTIFS(I_Course,A62,I_Cat,B62,I_Grd,1),"")</f>
        <v/>
      </c>
      <c r="G62" s="17">
        <f>IF(AB62=1,COUNTIFS(I_Course,A62,I_Cat,B62,I_Drop,1),"")</f>
        <v/>
      </c>
      <c r="H62" s="17">
        <f>IF(AB62=1,COUNTIFS(I_Course,A62,I_Cat,B62,I_Up,1),"")</f>
        <v/>
      </c>
      <c r="I62" s="14">
        <f>IF(AB62&lt;&gt;1,"",IF(O62=2,IF(Q62&gt;0,R62/Q62,""),IF(L62&gt;0,K62/L62,"")))</f>
        <v/>
      </c>
      <c r="J62" s="16">
        <f>IF(M62&lt;&gt;1,"",IF(SUMIFS(C_WU,C_Course,A62,C_M,1)&gt;0,P62/SUMIFS(C_WU,C_Course,A62,C_M,1),""))</f>
        <v/>
      </c>
      <c r="K62" s="9">
        <f>IF(AB62=1,SUMIFS(I_Earn,I_Course,A62,I_Cat,B62,I_Kept,1),"")</f>
        <v/>
      </c>
      <c r="L62" s="9">
        <f>IF(AB62=1,SUMIFS(I_Poss,I_Course,A62,I_Cat,B62,I_Kept,1),"")</f>
        <v/>
      </c>
      <c r="M62">
        <f>IF(AND(AB62=1,O62&lt;&gt;3,ISNUMBER(C62)),IF(C62&gt;=0,1,0),0)</f>
        <v/>
      </c>
      <c r="N62">
        <f>IF(AND(A62&lt;&gt;"",B62&lt;&gt;""),A62&amp;"|"&amp;B62,"")</f>
        <v/>
      </c>
      <c r="O62">
        <f>IF(AC62="","",INDEX(K_Mode,AC62))</f>
        <v/>
      </c>
      <c r="P62">
        <f>IF(M62=1,C62,0)</f>
        <v/>
      </c>
      <c r="Q62">
        <f>IF(AB62=1,COUNTIFS(I_Course,A62,I_Cat,B62,I_Kept,1),0)</f>
        <v/>
      </c>
      <c r="R62">
        <f>IF(AB62=1,SUMIFS(I_Pct,I_Course,A62,I_Cat,B62,I_Kept,1),0)</f>
        <v/>
      </c>
      <c r="S62">
        <f>IF(AB62=1,H62,0)</f>
        <v/>
      </c>
      <c r="T62">
        <f>IF(AB62=1,SUMIFS(I_Poss,I_Course,A62,I_Cat,B62,I_Up,1),0)</f>
        <v/>
      </c>
      <c r="U62">
        <f>IF(M62&lt;&gt;1,0,IF(O62=2,IF(Q62+S62&gt;0,R62/(Q62+S62),0),IF(L62+T62&gt;0,K62/(L62+T62),0)))</f>
        <v/>
      </c>
      <c r="V62">
        <f>IF(M62&lt;&gt;1,0,IF(O62=2,IF(Q62+S62&gt;0,S62/(Q62+S62),1),IF(L62+T62&gt;0,T62/(L62+T62),1)))</f>
        <v/>
      </c>
      <c r="W62">
        <f>P62*U62</f>
        <v/>
      </c>
      <c r="X62">
        <f>P62*V62</f>
        <v/>
      </c>
      <c r="Y62">
        <f>IF(AND(M62=1,Q62&gt;0),P62*I62,0)</f>
        <v/>
      </c>
      <c r="Z62">
        <f>IF(AND(M62=1,Q62&gt;0),P62,0)</f>
        <v/>
      </c>
      <c r="AA62">
        <f>IF(AB62=1,IF(ISNUMBER(D62),IF(D62&gt;=0,INT(D62),0),0),0)</f>
        <v/>
      </c>
      <c r="AB62">
        <f>IF(AND(AC62&lt;&gt;"",B62&lt;&gt;"",AD62=0),1,0)</f>
        <v/>
      </c>
      <c r="AC62">
        <f>IF(A62="","",IF(ISNUMBER(MATCH(A62,K_Name,0)),MATCH(A62,K_Name,0),""))</f>
        <v/>
      </c>
      <c r="AD62">
        <f>IF(N62="",0,IF(COUNTIF($N$7:N62,N62)&gt;1,1,0))</f>
        <v/>
      </c>
    </row>
    <row r="63">
      <c r="A63" s="18" t="n"/>
      <c r="B63" s="18" t="n"/>
      <c r="C63" s="19" t="n"/>
      <c r="D63" s="21" t="n"/>
      <c r="E63" s="12">
        <f>IF(COUNTA(A63:D63)=0,"",IF(A63="","Course name missing",IF(AC63="","Course not on Courses sheet",IF(B63="","Category name missing",IF(AD63=1,"Duplicate category",IF(OR(AND(D63&lt;&gt;"",NOT(ISNUMBER(D63))),AND(ISNUMBER(D63),D63&lt;0)),"Drop must be 0 or more",IF(O63=3,"OK (total points: weight not used)",IF(NOT(ISNUMBER(C63)),"Weight missing",IF(C63&lt;0,"Weight can't be negative","OK")))))))))</f>
        <v/>
      </c>
      <c r="F63" s="17">
        <f>IF(AB63=1,COUNTIFS(I_Course,A63,I_Cat,B63,I_Grd,1),"")</f>
        <v/>
      </c>
      <c r="G63" s="17">
        <f>IF(AB63=1,COUNTIFS(I_Course,A63,I_Cat,B63,I_Drop,1),"")</f>
        <v/>
      </c>
      <c r="H63" s="17">
        <f>IF(AB63=1,COUNTIFS(I_Course,A63,I_Cat,B63,I_Up,1),"")</f>
        <v/>
      </c>
      <c r="I63" s="14">
        <f>IF(AB63&lt;&gt;1,"",IF(O63=2,IF(Q63&gt;0,R63/Q63,""),IF(L63&gt;0,K63/L63,"")))</f>
        <v/>
      </c>
      <c r="J63" s="16">
        <f>IF(M63&lt;&gt;1,"",IF(SUMIFS(C_WU,C_Course,A63,C_M,1)&gt;0,P63/SUMIFS(C_WU,C_Course,A63,C_M,1),""))</f>
        <v/>
      </c>
      <c r="K63" s="9">
        <f>IF(AB63=1,SUMIFS(I_Earn,I_Course,A63,I_Cat,B63,I_Kept,1),"")</f>
        <v/>
      </c>
      <c r="L63" s="9">
        <f>IF(AB63=1,SUMIFS(I_Poss,I_Course,A63,I_Cat,B63,I_Kept,1),"")</f>
        <v/>
      </c>
      <c r="M63">
        <f>IF(AND(AB63=1,O63&lt;&gt;3,ISNUMBER(C63)),IF(C63&gt;=0,1,0),0)</f>
        <v/>
      </c>
      <c r="N63">
        <f>IF(AND(A63&lt;&gt;"",B63&lt;&gt;""),A63&amp;"|"&amp;B63,"")</f>
        <v/>
      </c>
      <c r="O63">
        <f>IF(AC63="","",INDEX(K_Mode,AC63))</f>
        <v/>
      </c>
      <c r="P63">
        <f>IF(M63=1,C63,0)</f>
        <v/>
      </c>
      <c r="Q63">
        <f>IF(AB63=1,COUNTIFS(I_Course,A63,I_Cat,B63,I_Kept,1),0)</f>
        <v/>
      </c>
      <c r="R63">
        <f>IF(AB63=1,SUMIFS(I_Pct,I_Course,A63,I_Cat,B63,I_Kept,1),0)</f>
        <v/>
      </c>
      <c r="S63">
        <f>IF(AB63=1,H63,0)</f>
        <v/>
      </c>
      <c r="T63">
        <f>IF(AB63=1,SUMIFS(I_Poss,I_Course,A63,I_Cat,B63,I_Up,1),0)</f>
        <v/>
      </c>
      <c r="U63">
        <f>IF(M63&lt;&gt;1,0,IF(O63=2,IF(Q63+S63&gt;0,R63/(Q63+S63),0),IF(L63+T63&gt;0,K63/(L63+T63),0)))</f>
        <v/>
      </c>
      <c r="V63">
        <f>IF(M63&lt;&gt;1,0,IF(O63=2,IF(Q63+S63&gt;0,S63/(Q63+S63),1),IF(L63+T63&gt;0,T63/(L63+T63),1)))</f>
        <v/>
      </c>
      <c r="W63">
        <f>P63*U63</f>
        <v/>
      </c>
      <c r="X63">
        <f>P63*V63</f>
        <v/>
      </c>
      <c r="Y63">
        <f>IF(AND(M63=1,Q63&gt;0),P63*I63,0)</f>
        <v/>
      </c>
      <c r="Z63">
        <f>IF(AND(M63=1,Q63&gt;0),P63,0)</f>
        <v/>
      </c>
      <c r="AA63">
        <f>IF(AB63=1,IF(ISNUMBER(D63),IF(D63&gt;=0,INT(D63),0),0),0)</f>
        <v/>
      </c>
      <c r="AB63">
        <f>IF(AND(AC63&lt;&gt;"",B63&lt;&gt;"",AD63=0),1,0)</f>
        <v/>
      </c>
      <c r="AC63">
        <f>IF(A63="","",IF(ISNUMBER(MATCH(A63,K_Name,0)),MATCH(A63,K_Name,0),""))</f>
        <v/>
      </c>
      <c r="AD63">
        <f>IF(N63="",0,IF(COUNTIF($N$7:N63,N63)&gt;1,1,0))</f>
        <v/>
      </c>
    </row>
    <row r="64">
      <c r="A64" s="18" t="n"/>
      <c r="B64" s="18" t="n"/>
      <c r="C64" s="19" t="n"/>
      <c r="D64" s="21" t="n"/>
      <c r="E64" s="12">
        <f>IF(COUNTA(A64:D64)=0,"",IF(A64="","Course name missing",IF(AC64="","Course not on Courses sheet",IF(B64="","Category name missing",IF(AD64=1,"Duplicate category",IF(OR(AND(D64&lt;&gt;"",NOT(ISNUMBER(D64))),AND(ISNUMBER(D64),D64&lt;0)),"Drop must be 0 or more",IF(O64=3,"OK (total points: weight not used)",IF(NOT(ISNUMBER(C64)),"Weight missing",IF(C64&lt;0,"Weight can't be negative","OK")))))))))</f>
        <v/>
      </c>
      <c r="F64" s="17">
        <f>IF(AB64=1,COUNTIFS(I_Course,A64,I_Cat,B64,I_Grd,1),"")</f>
        <v/>
      </c>
      <c r="G64" s="17">
        <f>IF(AB64=1,COUNTIFS(I_Course,A64,I_Cat,B64,I_Drop,1),"")</f>
        <v/>
      </c>
      <c r="H64" s="17">
        <f>IF(AB64=1,COUNTIFS(I_Course,A64,I_Cat,B64,I_Up,1),"")</f>
        <v/>
      </c>
      <c r="I64" s="14">
        <f>IF(AB64&lt;&gt;1,"",IF(O64=2,IF(Q64&gt;0,R64/Q64,""),IF(L64&gt;0,K64/L64,"")))</f>
        <v/>
      </c>
      <c r="J64" s="16">
        <f>IF(M64&lt;&gt;1,"",IF(SUMIFS(C_WU,C_Course,A64,C_M,1)&gt;0,P64/SUMIFS(C_WU,C_Course,A64,C_M,1),""))</f>
        <v/>
      </c>
      <c r="K64" s="9">
        <f>IF(AB64=1,SUMIFS(I_Earn,I_Course,A64,I_Cat,B64,I_Kept,1),"")</f>
        <v/>
      </c>
      <c r="L64" s="9">
        <f>IF(AB64=1,SUMIFS(I_Poss,I_Course,A64,I_Cat,B64,I_Kept,1),"")</f>
        <v/>
      </c>
      <c r="M64">
        <f>IF(AND(AB64=1,O64&lt;&gt;3,ISNUMBER(C64)),IF(C64&gt;=0,1,0),0)</f>
        <v/>
      </c>
      <c r="N64">
        <f>IF(AND(A64&lt;&gt;"",B64&lt;&gt;""),A64&amp;"|"&amp;B64,"")</f>
        <v/>
      </c>
      <c r="O64">
        <f>IF(AC64="","",INDEX(K_Mode,AC64))</f>
        <v/>
      </c>
      <c r="P64">
        <f>IF(M64=1,C64,0)</f>
        <v/>
      </c>
      <c r="Q64">
        <f>IF(AB64=1,COUNTIFS(I_Course,A64,I_Cat,B64,I_Kept,1),0)</f>
        <v/>
      </c>
      <c r="R64">
        <f>IF(AB64=1,SUMIFS(I_Pct,I_Course,A64,I_Cat,B64,I_Kept,1),0)</f>
        <v/>
      </c>
      <c r="S64">
        <f>IF(AB64=1,H64,0)</f>
        <v/>
      </c>
      <c r="T64">
        <f>IF(AB64=1,SUMIFS(I_Poss,I_Course,A64,I_Cat,B64,I_Up,1),0)</f>
        <v/>
      </c>
      <c r="U64">
        <f>IF(M64&lt;&gt;1,0,IF(O64=2,IF(Q64+S64&gt;0,R64/(Q64+S64),0),IF(L64+T64&gt;0,K64/(L64+T64),0)))</f>
        <v/>
      </c>
      <c r="V64">
        <f>IF(M64&lt;&gt;1,0,IF(O64=2,IF(Q64+S64&gt;0,S64/(Q64+S64),1),IF(L64+T64&gt;0,T64/(L64+T64),1)))</f>
        <v/>
      </c>
      <c r="W64">
        <f>P64*U64</f>
        <v/>
      </c>
      <c r="X64">
        <f>P64*V64</f>
        <v/>
      </c>
      <c r="Y64">
        <f>IF(AND(M64=1,Q64&gt;0),P64*I64,0)</f>
        <v/>
      </c>
      <c r="Z64">
        <f>IF(AND(M64=1,Q64&gt;0),P64,0)</f>
        <v/>
      </c>
      <c r="AA64">
        <f>IF(AB64=1,IF(ISNUMBER(D64),IF(D64&gt;=0,INT(D64),0),0),0)</f>
        <v/>
      </c>
      <c r="AB64">
        <f>IF(AND(AC64&lt;&gt;"",B64&lt;&gt;"",AD64=0),1,0)</f>
        <v/>
      </c>
      <c r="AC64">
        <f>IF(A64="","",IF(ISNUMBER(MATCH(A64,K_Name,0)),MATCH(A64,K_Name,0),""))</f>
        <v/>
      </c>
      <c r="AD64">
        <f>IF(N64="",0,IF(COUNTIF($N$7:N64,N64)&gt;1,1,0))</f>
        <v/>
      </c>
    </row>
    <row r="65">
      <c r="A65" s="18" t="n"/>
      <c r="B65" s="18" t="n"/>
      <c r="C65" s="19" t="n"/>
      <c r="D65" s="21" t="n"/>
      <c r="E65" s="12">
        <f>IF(COUNTA(A65:D65)=0,"",IF(A65="","Course name missing",IF(AC65="","Course not on Courses sheet",IF(B65="","Category name missing",IF(AD65=1,"Duplicate category",IF(OR(AND(D65&lt;&gt;"",NOT(ISNUMBER(D65))),AND(ISNUMBER(D65),D65&lt;0)),"Drop must be 0 or more",IF(O65=3,"OK (total points: weight not used)",IF(NOT(ISNUMBER(C65)),"Weight missing",IF(C65&lt;0,"Weight can't be negative","OK")))))))))</f>
        <v/>
      </c>
      <c r="F65" s="17">
        <f>IF(AB65=1,COUNTIFS(I_Course,A65,I_Cat,B65,I_Grd,1),"")</f>
        <v/>
      </c>
      <c r="G65" s="17">
        <f>IF(AB65=1,COUNTIFS(I_Course,A65,I_Cat,B65,I_Drop,1),"")</f>
        <v/>
      </c>
      <c r="H65" s="17">
        <f>IF(AB65=1,COUNTIFS(I_Course,A65,I_Cat,B65,I_Up,1),"")</f>
        <v/>
      </c>
      <c r="I65" s="14">
        <f>IF(AB65&lt;&gt;1,"",IF(O65=2,IF(Q65&gt;0,R65/Q65,""),IF(L65&gt;0,K65/L65,"")))</f>
        <v/>
      </c>
      <c r="J65" s="16">
        <f>IF(M65&lt;&gt;1,"",IF(SUMIFS(C_WU,C_Course,A65,C_M,1)&gt;0,P65/SUMIFS(C_WU,C_Course,A65,C_M,1),""))</f>
        <v/>
      </c>
      <c r="K65" s="9">
        <f>IF(AB65=1,SUMIFS(I_Earn,I_Course,A65,I_Cat,B65,I_Kept,1),"")</f>
        <v/>
      </c>
      <c r="L65" s="9">
        <f>IF(AB65=1,SUMIFS(I_Poss,I_Course,A65,I_Cat,B65,I_Kept,1),"")</f>
        <v/>
      </c>
      <c r="M65">
        <f>IF(AND(AB65=1,O65&lt;&gt;3,ISNUMBER(C65)),IF(C65&gt;=0,1,0),0)</f>
        <v/>
      </c>
      <c r="N65">
        <f>IF(AND(A65&lt;&gt;"",B65&lt;&gt;""),A65&amp;"|"&amp;B65,"")</f>
        <v/>
      </c>
      <c r="O65">
        <f>IF(AC65="","",INDEX(K_Mode,AC65))</f>
        <v/>
      </c>
      <c r="P65">
        <f>IF(M65=1,C65,0)</f>
        <v/>
      </c>
      <c r="Q65">
        <f>IF(AB65=1,COUNTIFS(I_Course,A65,I_Cat,B65,I_Kept,1),0)</f>
        <v/>
      </c>
      <c r="R65">
        <f>IF(AB65=1,SUMIFS(I_Pct,I_Course,A65,I_Cat,B65,I_Kept,1),0)</f>
        <v/>
      </c>
      <c r="S65">
        <f>IF(AB65=1,H65,0)</f>
        <v/>
      </c>
      <c r="T65">
        <f>IF(AB65=1,SUMIFS(I_Poss,I_Course,A65,I_Cat,B65,I_Up,1),0)</f>
        <v/>
      </c>
      <c r="U65">
        <f>IF(M65&lt;&gt;1,0,IF(O65=2,IF(Q65+S65&gt;0,R65/(Q65+S65),0),IF(L65+T65&gt;0,K65/(L65+T65),0)))</f>
        <v/>
      </c>
      <c r="V65">
        <f>IF(M65&lt;&gt;1,0,IF(O65=2,IF(Q65+S65&gt;0,S65/(Q65+S65),1),IF(L65+T65&gt;0,T65/(L65+T65),1)))</f>
        <v/>
      </c>
      <c r="W65">
        <f>P65*U65</f>
        <v/>
      </c>
      <c r="X65">
        <f>P65*V65</f>
        <v/>
      </c>
      <c r="Y65">
        <f>IF(AND(M65=1,Q65&gt;0),P65*I65,0)</f>
        <v/>
      </c>
      <c r="Z65">
        <f>IF(AND(M65=1,Q65&gt;0),P65,0)</f>
        <v/>
      </c>
      <c r="AA65">
        <f>IF(AB65=1,IF(ISNUMBER(D65),IF(D65&gt;=0,INT(D65),0),0),0)</f>
        <v/>
      </c>
      <c r="AB65">
        <f>IF(AND(AC65&lt;&gt;"",B65&lt;&gt;"",AD65=0),1,0)</f>
        <v/>
      </c>
      <c r="AC65">
        <f>IF(A65="","",IF(ISNUMBER(MATCH(A65,K_Name,0)),MATCH(A65,K_Name,0),""))</f>
        <v/>
      </c>
      <c r="AD65">
        <f>IF(N65="",0,IF(COUNTIF($N$7:N65,N65)&gt;1,1,0))</f>
        <v/>
      </c>
    </row>
    <row r="66">
      <c r="A66" s="18" t="n"/>
      <c r="B66" s="18" t="n"/>
      <c r="C66" s="19" t="n"/>
      <c r="D66" s="21" t="n"/>
      <c r="E66" s="12">
        <f>IF(COUNTA(A66:D66)=0,"",IF(A66="","Course name missing",IF(AC66="","Course not on Courses sheet",IF(B66="","Category name missing",IF(AD66=1,"Duplicate category",IF(OR(AND(D66&lt;&gt;"",NOT(ISNUMBER(D66))),AND(ISNUMBER(D66),D66&lt;0)),"Drop must be 0 or more",IF(O66=3,"OK (total points: weight not used)",IF(NOT(ISNUMBER(C66)),"Weight missing",IF(C66&lt;0,"Weight can't be negative","OK")))))))))</f>
        <v/>
      </c>
      <c r="F66" s="17">
        <f>IF(AB66=1,COUNTIFS(I_Course,A66,I_Cat,B66,I_Grd,1),"")</f>
        <v/>
      </c>
      <c r="G66" s="17">
        <f>IF(AB66=1,COUNTIFS(I_Course,A66,I_Cat,B66,I_Drop,1),"")</f>
        <v/>
      </c>
      <c r="H66" s="17">
        <f>IF(AB66=1,COUNTIFS(I_Course,A66,I_Cat,B66,I_Up,1),"")</f>
        <v/>
      </c>
      <c r="I66" s="14">
        <f>IF(AB66&lt;&gt;1,"",IF(O66=2,IF(Q66&gt;0,R66/Q66,""),IF(L66&gt;0,K66/L66,"")))</f>
        <v/>
      </c>
      <c r="J66" s="16">
        <f>IF(M66&lt;&gt;1,"",IF(SUMIFS(C_WU,C_Course,A66,C_M,1)&gt;0,P66/SUMIFS(C_WU,C_Course,A66,C_M,1),""))</f>
        <v/>
      </c>
      <c r="K66" s="9">
        <f>IF(AB66=1,SUMIFS(I_Earn,I_Course,A66,I_Cat,B66,I_Kept,1),"")</f>
        <v/>
      </c>
      <c r="L66" s="9">
        <f>IF(AB66=1,SUMIFS(I_Poss,I_Course,A66,I_Cat,B66,I_Kept,1),"")</f>
        <v/>
      </c>
      <c r="M66">
        <f>IF(AND(AB66=1,O66&lt;&gt;3,ISNUMBER(C66)),IF(C66&gt;=0,1,0),0)</f>
        <v/>
      </c>
      <c r="N66">
        <f>IF(AND(A66&lt;&gt;"",B66&lt;&gt;""),A66&amp;"|"&amp;B66,"")</f>
        <v/>
      </c>
      <c r="O66">
        <f>IF(AC66="","",INDEX(K_Mode,AC66))</f>
        <v/>
      </c>
      <c r="P66">
        <f>IF(M66=1,C66,0)</f>
        <v/>
      </c>
      <c r="Q66">
        <f>IF(AB66=1,COUNTIFS(I_Course,A66,I_Cat,B66,I_Kept,1),0)</f>
        <v/>
      </c>
      <c r="R66">
        <f>IF(AB66=1,SUMIFS(I_Pct,I_Course,A66,I_Cat,B66,I_Kept,1),0)</f>
        <v/>
      </c>
      <c r="S66">
        <f>IF(AB66=1,H66,0)</f>
        <v/>
      </c>
      <c r="T66">
        <f>IF(AB66=1,SUMIFS(I_Poss,I_Course,A66,I_Cat,B66,I_Up,1),0)</f>
        <v/>
      </c>
      <c r="U66">
        <f>IF(M66&lt;&gt;1,0,IF(O66=2,IF(Q66+S66&gt;0,R66/(Q66+S66),0),IF(L66+T66&gt;0,K66/(L66+T66),0)))</f>
        <v/>
      </c>
      <c r="V66">
        <f>IF(M66&lt;&gt;1,0,IF(O66=2,IF(Q66+S66&gt;0,S66/(Q66+S66),1),IF(L66+T66&gt;0,T66/(L66+T66),1)))</f>
        <v/>
      </c>
      <c r="W66">
        <f>P66*U66</f>
        <v/>
      </c>
      <c r="X66">
        <f>P66*V66</f>
        <v/>
      </c>
      <c r="Y66">
        <f>IF(AND(M66=1,Q66&gt;0),P66*I66,0)</f>
        <v/>
      </c>
      <c r="Z66">
        <f>IF(AND(M66=1,Q66&gt;0),P66,0)</f>
        <v/>
      </c>
      <c r="AA66">
        <f>IF(AB66=1,IF(ISNUMBER(D66),IF(D66&gt;=0,INT(D66),0),0),0)</f>
        <v/>
      </c>
      <c r="AB66">
        <f>IF(AND(AC66&lt;&gt;"",B66&lt;&gt;"",AD66=0),1,0)</f>
        <v/>
      </c>
      <c r="AC66">
        <f>IF(A66="","",IF(ISNUMBER(MATCH(A66,K_Name,0)),MATCH(A66,K_Name,0),""))</f>
        <v/>
      </c>
      <c r="AD66">
        <f>IF(N66="",0,IF(COUNTIF($N$7:N66,N66)&gt;1,1,0))</f>
        <v/>
      </c>
    </row>
    <row r="67">
      <c r="A67" s="18" t="n"/>
      <c r="B67" s="18" t="n"/>
      <c r="C67" s="19" t="n"/>
      <c r="D67" s="21" t="n"/>
      <c r="E67" s="12">
        <f>IF(COUNTA(A67:D67)=0,"",IF(A67="","Course name missing",IF(AC67="","Course not on Courses sheet",IF(B67="","Category name missing",IF(AD67=1,"Duplicate category",IF(OR(AND(D67&lt;&gt;"",NOT(ISNUMBER(D67))),AND(ISNUMBER(D67),D67&lt;0)),"Drop must be 0 or more",IF(O67=3,"OK (total points: weight not used)",IF(NOT(ISNUMBER(C67)),"Weight missing",IF(C67&lt;0,"Weight can't be negative","OK")))))))))</f>
        <v/>
      </c>
      <c r="F67" s="17">
        <f>IF(AB67=1,COUNTIFS(I_Course,A67,I_Cat,B67,I_Grd,1),"")</f>
        <v/>
      </c>
      <c r="G67" s="17">
        <f>IF(AB67=1,COUNTIFS(I_Course,A67,I_Cat,B67,I_Drop,1),"")</f>
        <v/>
      </c>
      <c r="H67" s="17">
        <f>IF(AB67=1,COUNTIFS(I_Course,A67,I_Cat,B67,I_Up,1),"")</f>
        <v/>
      </c>
      <c r="I67" s="14">
        <f>IF(AB67&lt;&gt;1,"",IF(O67=2,IF(Q67&gt;0,R67/Q67,""),IF(L67&gt;0,K67/L67,"")))</f>
        <v/>
      </c>
      <c r="J67" s="16">
        <f>IF(M67&lt;&gt;1,"",IF(SUMIFS(C_WU,C_Course,A67,C_M,1)&gt;0,P67/SUMIFS(C_WU,C_Course,A67,C_M,1),""))</f>
        <v/>
      </c>
      <c r="K67" s="9">
        <f>IF(AB67=1,SUMIFS(I_Earn,I_Course,A67,I_Cat,B67,I_Kept,1),"")</f>
        <v/>
      </c>
      <c r="L67" s="9">
        <f>IF(AB67=1,SUMIFS(I_Poss,I_Course,A67,I_Cat,B67,I_Kept,1),"")</f>
        <v/>
      </c>
      <c r="M67">
        <f>IF(AND(AB67=1,O67&lt;&gt;3,ISNUMBER(C67)),IF(C67&gt;=0,1,0),0)</f>
        <v/>
      </c>
      <c r="N67">
        <f>IF(AND(A67&lt;&gt;"",B67&lt;&gt;""),A67&amp;"|"&amp;B67,"")</f>
        <v/>
      </c>
      <c r="O67">
        <f>IF(AC67="","",INDEX(K_Mode,AC67))</f>
        <v/>
      </c>
      <c r="P67">
        <f>IF(M67=1,C67,0)</f>
        <v/>
      </c>
      <c r="Q67">
        <f>IF(AB67=1,COUNTIFS(I_Course,A67,I_Cat,B67,I_Kept,1),0)</f>
        <v/>
      </c>
      <c r="R67">
        <f>IF(AB67=1,SUMIFS(I_Pct,I_Course,A67,I_Cat,B67,I_Kept,1),0)</f>
        <v/>
      </c>
      <c r="S67">
        <f>IF(AB67=1,H67,0)</f>
        <v/>
      </c>
      <c r="T67">
        <f>IF(AB67=1,SUMIFS(I_Poss,I_Course,A67,I_Cat,B67,I_Up,1),0)</f>
        <v/>
      </c>
      <c r="U67">
        <f>IF(M67&lt;&gt;1,0,IF(O67=2,IF(Q67+S67&gt;0,R67/(Q67+S67),0),IF(L67+T67&gt;0,K67/(L67+T67),0)))</f>
        <v/>
      </c>
      <c r="V67">
        <f>IF(M67&lt;&gt;1,0,IF(O67=2,IF(Q67+S67&gt;0,S67/(Q67+S67),1),IF(L67+T67&gt;0,T67/(L67+T67),1)))</f>
        <v/>
      </c>
      <c r="W67">
        <f>P67*U67</f>
        <v/>
      </c>
      <c r="X67">
        <f>P67*V67</f>
        <v/>
      </c>
      <c r="Y67">
        <f>IF(AND(M67=1,Q67&gt;0),P67*I67,0)</f>
        <v/>
      </c>
      <c r="Z67">
        <f>IF(AND(M67=1,Q67&gt;0),P67,0)</f>
        <v/>
      </c>
      <c r="AA67">
        <f>IF(AB67=1,IF(ISNUMBER(D67),IF(D67&gt;=0,INT(D67),0),0),0)</f>
        <v/>
      </c>
      <c r="AB67">
        <f>IF(AND(AC67&lt;&gt;"",B67&lt;&gt;"",AD67=0),1,0)</f>
        <v/>
      </c>
      <c r="AC67">
        <f>IF(A67="","",IF(ISNUMBER(MATCH(A67,K_Name,0)),MATCH(A67,K_Name,0),""))</f>
        <v/>
      </c>
      <c r="AD67">
        <f>IF(N67="",0,IF(COUNTIF($N$7:N67,N67)&gt;1,1,0))</f>
        <v/>
      </c>
    </row>
    <row r="68">
      <c r="A68" s="18" t="n"/>
      <c r="B68" s="18" t="n"/>
      <c r="C68" s="19" t="n"/>
      <c r="D68" s="21" t="n"/>
      <c r="E68" s="12">
        <f>IF(COUNTA(A68:D68)=0,"",IF(A68="","Course name missing",IF(AC68="","Course not on Courses sheet",IF(B68="","Category name missing",IF(AD68=1,"Duplicate category",IF(OR(AND(D68&lt;&gt;"",NOT(ISNUMBER(D68))),AND(ISNUMBER(D68),D68&lt;0)),"Drop must be 0 or more",IF(O68=3,"OK (total points: weight not used)",IF(NOT(ISNUMBER(C68)),"Weight missing",IF(C68&lt;0,"Weight can't be negative","OK")))))))))</f>
        <v/>
      </c>
      <c r="F68" s="17">
        <f>IF(AB68=1,COUNTIFS(I_Course,A68,I_Cat,B68,I_Grd,1),"")</f>
        <v/>
      </c>
      <c r="G68" s="17">
        <f>IF(AB68=1,COUNTIFS(I_Course,A68,I_Cat,B68,I_Drop,1),"")</f>
        <v/>
      </c>
      <c r="H68" s="17">
        <f>IF(AB68=1,COUNTIFS(I_Course,A68,I_Cat,B68,I_Up,1),"")</f>
        <v/>
      </c>
      <c r="I68" s="14">
        <f>IF(AB68&lt;&gt;1,"",IF(O68=2,IF(Q68&gt;0,R68/Q68,""),IF(L68&gt;0,K68/L68,"")))</f>
        <v/>
      </c>
      <c r="J68" s="16">
        <f>IF(M68&lt;&gt;1,"",IF(SUMIFS(C_WU,C_Course,A68,C_M,1)&gt;0,P68/SUMIFS(C_WU,C_Course,A68,C_M,1),""))</f>
        <v/>
      </c>
      <c r="K68" s="9">
        <f>IF(AB68=1,SUMIFS(I_Earn,I_Course,A68,I_Cat,B68,I_Kept,1),"")</f>
        <v/>
      </c>
      <c r="L68" s="9">
        <f>IF(AB68=1,SUMIFS(I_Poss,I_Course,A68,I_Cat,B68,I_Kept,1),"")</f>
        <v/>
      </c>
      <c r="M68">
        <f>IF(AND(AB68=1,O68&lt;&gt;3,ISNUMBER(C68)),IF(C68&gt;=0,1,0),0)</f>
        <v/>
      </c>
      <c r="N68">
        <f>IF(AND(A68&lt;&gt;"",B68&lt;&gt;""),A68&amp;"|"&amp;B68,"")</f>
        <v/>
      </c>
      <c r="O68">
        <f>IF(AC68="","",INDEX(K_Mode,AC68))</f>
        <v/>
      </c>
      <c r="P68">
        <f>IF(M68=1,C68,0)</f>
        <v/>
      </c>
      <c r="Q68">
        <f>IF(AB68=1,COUNTIFS(I_Course,A68,I_Cat,B68,I_Kept,1),0)</f>
        <v/>
      </c>
      <c r="R68">
        <f>IF(AB68=1,SUMIFS(I_Pct,I_Course,A68,I_Cat,B68,I_Kept,1),0)</f>
        <v/>
      </c>
      <c r="S68">
        <f>IF(AB68=1,H68,0)</f>
        <v/>
      </c>
      <c r="T68">
        <f>IF(AB68=1,SUMIFS(I_Poss,I_Course,A68,I_Cat,B68,I_Up,1),0)</f>
        <v/>
      </c>
      <c r="U68">
        <f>IF(M68&lt;&gt;1,0,IF(O68=2,IF(Q68+S68&gt;0,R68/(Q68+S68),0),IF(L68+T68&gt;0,K68/(L68+T68),0)))</f>
        <v/>
      </c>
      <c r="V68">
        <f>IF(M68&lt;&gt;1,0,IF(O68=2,IF(Q68+S68&gt;0,S68/(Q68+S68),1),IF(L68+T68&gt;0,T68/(L68+T68),1)))</f>
        <v/>
      </c>
      <c r="W68">
        <f>P68*U68</f>
        <v/>
      </c>
      <c r="X68">
        <f>P68*V68</f>
        <v/>
      </c>
      <c r="Y68">
        <f>IF(AND(M68=1,Q68&gt;0),P68*I68,0)</f>
        <v/>
      </c>
      <c r="Z68">
        <f>IF(AND(M68=1,Q68&gt;0),P68,0)</f>
        <v/>
      </c>
      <c r="AA68">
        <f>IF(AB68=1,IF(ISNUMBER(D68),IF(D68&gt;=0,INT(D68),0),0),0)</f>
        <v/>
      </c>
      <c r="AB68">
        <f>IF(AND(AC68&lt;&gt;"",B68&lt;&gt;"",AD68=0),1,0)</f>
        <v/>
      </c>
      <c r="AC68">
        <f>IF(A68="","",IF(ISNUMBER(MATCH(A68,K_Name,0)),MATCH(A68,K_Name,0),""))</f>
        <v/>
      </c>
      <c r="AD68">
        <f>IF(N68="",0,IF(COUNTIF($N$7:N68,N68)&gt;1,1,0))</f>
        <v/>
      </c>
    </row>
    <row r="69">
      <c r="A69" s="18" t="n"/>
      <c r="B69" s="18" t="n"/>
      <c r="C69" s="19" t="n"/>
      <c r="D69" s="21" t="n"/>
      <c r="E69" s="12">
        <f>IF(COUNTA(A69:D69)=0,"",IF(A69="","Course name missing",IF(AC69="","Course not on Courses sheet",IF(B69="","Category name missing",IF(AD69=1,"Duplicate category",IF(OR(AND(D69&lt;&gt;"",NOT(ISNUMBER(D69))),AND(ISNUMBER(D69),D69&lt;0)),"Drop must be 0 or more",IF(O69=3,"OK (total points: weight not used)",IF(NOT(ISNUMBER(C69)),"Weight missing",IF(C69&lt;0,"Weight can't be negative","OK")))))))))</f>
        <v/>
      </c>
      <c r="F69" s="17">
        <f>IF(AB69=1,COUNTIFS(I_Course,A69,I_Cat,B69,I_Grd,1),"")</f>
        <v/>
      </c>
      <c r="G69" s="17">
        <f>IF(AB69=1,COUNTIFS(I_Course,A69,I_Cat,B69,I_Drop,1),"")</f>
        <v/>
      </c>
      <c r="H69" s="17">
        <f>IF(AB69=1,COUNTIFS(I_Course,A69,I_Cat,B69,I_Up,1),"")</f>
        <v/>
      </c>
      <c r="I69" s="14">
        <f>IF(AB69&lt;&gt;1,"",IF(O69=2,IF(Q69&gt;0,R69/Q69,""),IF(L69&gt;0,K69/L69,"")))</f>
        <v/>
      </c>
      <c r="J69" s="16">
        <f>IF(M69&lt;&gt;1,"",IF(SUMIFS(C_WU,C_Course,A69,C_M,1)&gt;0,P69/SUMIFS(C_WU,C_Course,A69,C_M,1),""))</f>
        <v/>
      </c>
      <c r="K69" s="9">
        <f>IF(AB69=1,SUMIFS(I_Earn,I_Course,A69,I_Cat,B69,I_Kept,1),"")</f>
        <v/>
      </c>
      <c r="L69" s="9">
        <f>IF(AB69=1,SUMIFS(I_Poss,I_Course,A69,I_Cat,B69,I_Kept,1),"")</f>
        <v/>
      </c>
      <c r="M69">
        <f>IF(AND(AB69=1,O69&lt;&gt;3,ISNUMBER(C69)),IF(C69&gt;=0,1,0),0)</f>
        <v/>
      </c>
      <c r="N69">
        <f>IF(AND(A69&lt;&gt;"",B69&lt;&gt;""),A69&amp;"|"&amp;B69,"")</f>
        <v/>
      </c>
      <c r="O69">
        <f>IF(AC69="","",INDEX(K_Mode,AC69))</f>
        <v/>
      </c>
      <c r="P69">
        <f>IF(M69=1,C69,0)</f>
        <v/>
      </c>
      <c r="Q69">
        <f>IF(AB69=1,COUNTIFS(I_Course,A69,I_Cat,B69,I_Kept,1),0)</f>
        <v/>
      </c>
      <c r="R69">
        <f>IF(AB69=1,SUMIFS(I_Pct,I_Course,A69,I_Cat,B69,I_Kept,1),0)</f>
        <v/>
      </c>
      <c r="S69">
        <f>IF(AB69=1,H69,0)</f>
        <v/>
      </c>
      <c r="T69">
        <f>IF(AB69=1,SUMIFS(I_Poss,I_Course,A69,I_Cat,B69,I_Up,1),0)</f>
        <v/>
      </c>
      <c r="U69">
        <f>IF(M69&lt;&gt;1,0,IF(O69=2,IF(Q69+S69&gt;0,R69/(Q69+S69),0),IF(L69+T69&gt;0,K69/(L69+T69),0)))</f>
        <v/>
      </c>
      <c r="V69">
        <f>IF(M69&lt;&gt;1,0,IF(O69=2,IF(Q69+S69&gt;0,S69/(Q69+S69),1),IF(L69+T69&gt;0,T69/(L69+T69),1)))</f>
        <v/>
      </c>
      <c r="W69">
        <f>P69*U69</f>
        <v/>
      </c>
      <c r="X69">
        <f>P69*V69</f>
        <v/>
      </c>
      <c r="Y69">
        <f>IF(AND(M69=1,Q69&gt;0),P69*I69,0)</f>
        <v/>
      </c>
      <c r="Z69">
        <f>IF(AND(M69=1,Q69&gt;0),P69,0)</f>
        <v/>
      </c>
      <c r="AA69">
        <f>IF(AB69=1,IF(ISNUMBER(D69),IF(D69&gt;=0,INT(D69),0),0),0)</f>
        <v/>
      </c>
      <c r="AB69">
        <f>IF(AND(AC69&lt;&gt;"",B69&lt;&gt;"",AD69=0),1,0)</f>
        <v/>
      </c>
      <c r="AC69">
        <f>IF(A69="","",IF(ISNUMBER(MATCH(A69,K_Name,0)),MATCH(A69,K_Name,0),""))</f>
        <v/>
      </c>
      <c r="AD69">
        <f>IF(N69="",0,IF(COUNTIF($N$7:N69,N69)&gt;1,1,0))</f>
        <v/>
      </c>
    </row>
    <row r="70">
      <c r="A70" s="18" t="n"/>
      <c r="B70" s="18" t="n"/>
      <c r="C70" s="19" t="n"/>
      <c r="D70" s="21" t="n"/>
      <c r="E70" s="12">
        <f>IF(COUNTA(A70:D70)=0,"",IF(A70="","Course name missing",IF(AC70="","Course not on Courses sheet",IF(B70="","Category name missing",IF(AD70=1,"Duplicate category",IF(OR(AND(D70&lt;&gt;"",NOT(ISNUMBER(D70))),AND(ISNUMBER(D70),D70&lt;0)),"Drop must be 0 or more",IF(O70=3,"OK (total points: weight not used)",IF(NOT(ISNUMBER(C70)),"Weight missing",IF(C70&lt;0,"Weight can't be negative","OK")))))))))</f>
        <v/>
      </c>
      <c r="F70" s="17">
        <f>IF(AB70=1,COUNTIFS(I_Course,A70,I_Cat,B70,I_Grd,1),"")</f>
        <v/>
      </c>
      <c r="G70" s="17">
        <f>IF(AB70=1,COUNTIFS(I_Course,A70,I_Cat,B70,I_Drop,1),"")</f>
        <v/>
      </c>
      <c r="H70" s="17">
        <f>IF(AB70=1,COUNTIFS(I_Course,A70,I_Cat,B70,I_Up,1),"")</f>
        <v/>
      </c>
      <c r="I70" s="14">
        <f>IF(AB70&lt;&gt;1,"",IF(O70=2,IF(Q70&gt;0,R70/Q70,""),IF(L70&gt;0,K70/L70,"")))</f>
        <v/>
      </c>
      <c r="J70" s="16">
        <f>IF(M70&lt;&gt;1,"",IF(SUMIFS(C_WU,C_Course,A70,C_M,1)&gt;0,P70/SUMIFS(C_WU,C_Course,A70,C_M,1),""))</f>
        <v/>
      </c>
      <c r="K70" s="9">
        <f>IF(AB70=1,SUMIFS(I_Earn,I_Course,A70,I_Cat,B70,I_Kept,1),"")</f>
        <v/>
      </c>
      <c r="L70" s="9">
        <f>IF(AB70=1,SUMIFS(I_Poss,I_Course,A70,I_Cat,B70,I_Kept,1),"")</f>
        <v/>
      </c>
      <c r="M70">
        <f>IF(AND(AB70=1,O70&lt;&gt;3,ISNUMBER(C70)),IF(C70&gt;=0,1,0),0)</f>
        <v/>
      </c>
      <c r="N70">
        <f>IF(AND(A70&lt;&gt;"",B70&lt;&gt;""),A70&amp;"|"&amp;B70,"")</f>
        <v/>
      </c>
      <c r="O70">
        <f>IF(AC70="","",INDEX(K_Mode,AC70))</f>
        <v/>
      </c>
      <c r="P70">
        <f>IF(M70=1,C70,0)</f>
        <v/>
      </c>
      <c r="Q70">
        <f>IF(AB70=1,COUNTIFS(I_Course,A70,I_Cat,B70,I_Kept,1),0)</f>
        <v/>
      </c>
      <c r="R70">
        <f>IF(AB70=1,SUMIFS(I_Pct,I_Course,A70,I_Cat,B70,I_Kept,1),0)</f>
        <v/>
      </c>
      <c r="S70">
        <f>IF(AB70=1,H70,0)</f>
        <v/>
      </c>
      <c r="T70">
        <f>IF(AB70=1,SUMIFS(I_Poss,I_Course,A70,I_Cat,B70,I_Up,1),0)</f>
        <v/>
      </c>
      <c r="U70">
        <f>IF(M70&lt;&gt;1,0,IF(O70=2,IF(Q70+S70&gt;0,R70/(Q70+S70),0),IF(L70+T70&gt;0,K70/(L70+T70),0)))</f>
        <v/>
      </c>
      <c r="V70">
        <f>IF(M70&lt;&gt;1,0,IF(O70=2,IF(Q70+S70&gt;0,S70/(Q70+S70),1),IF(L70+T70&gt;0,T70/(L70+T70),1)))</f>
        <v/>
      </c>
      <c r="W70">
        <f>P70*U70</f>
        <v/>
      </c>
      <c r="X70">
        <f>P70*V70</f>
        <v/>
      </c>
      <c r="Y70">
        <f>IF(AND(M70=1,Q70&gt;0),P70*I70,0)</f>
        <v/>
      </c>
      <c r="Z70">
        <f>IF(AND(M70=1,Q70&gt;0),P70,0)</f>
        <v/>
      </c>
      <c r="AA70">
        <f>IF(AB70=1,IF(ISNUMBER(D70),IF(D70&gt;=0,INT(D70),0),0),0)</f>
        <v/>
      </c>
      <c r="AB70">
        <f>IF(AND(AC70&lt;&gt;"",B70&lt;&gt;"",AD70=0),1,0)</f>
        <v/>
      </c>
      <c r="AC70">
        <f>IF(A70="","",IF(ISNUMBER(MATCH(A70,K_Name,0)),MATCH(A70,K_Name,0),""))</f>
        <v/>
      </c>
      <c r="AD70">
        <f>IF(N70="",0,IF(COUNTIF($N$7:N70,N70)&gt;1,1,0))</f>
        <v/>
      </c>
    </row>
    <row r="71">
      <c r="A71" s="18" t="n"/>
      <c r="B71" s="18" t="n"/>
      <c r="C71" s="19" t="n"/>
      <c r="D71" s="21" t="n"/>
      <c r="E71" s="12">
        <f>IF(COUNTA(A71:D71)=0,"",IF(A71="","Course name missing",IF(AC71="","Course not on Courses sheet",IF(B71="","Category name missing",IF(AD71=1,"Duplicate category",IF(OR(AND(D71&lt;&gt;"",NOT(ISNUMBER(D71))),AND(ISNUMBER(D71),D71&lt;0)),"Drop must be 0 or more",IF(O71=3,"OK (total points: weight not used)",IF(NOT(ISNUMBER(C71)),"Weight missing",IF(C71&lt;0,"Weight can't be negative","OK")))))))))</f>
        <v/>
      </c>
      <c r="F71" s="17">
        <f>IF(AB71=1,COUNTIFS(I_Course,A71,I_Cat,B71,I_Grd,1),"")</f>
        <v/>
      </c>
      <c r="G71" s="17">
        <f>IF(AB71=1,COUNTIFS(I_Course,A71,I_Cat,B71,I_Drop,1),"")</f>
        <v/>
      </c>
      <c r="H71" s="17">
        <f>IF(AB71=1,COUNTIFS(I_Course,A71,I_Cat,B71,I_Up,1),"")</f>
        <v/>
      </c>
      <c r="I71" s="14">
        <f>IF(AB71&lt;&gt;1,"",IF(O71=2,IF(Q71&gt;0,R71/Q71,""),IF(L71&gt;0,K71/L71,"")))</f>
        <v/>
      </c>
      <c r="J71" s="16">
        <f>IF(M71&lt;&gt;1,"",IF(SUMIFS(C_WU,C_Course,A71,C_M,1)&gt;0,P71/SUMIFS(C_WU,C_Course,A71,C_M,1),""))</f>
        <v/>
      </c>
      <c r="K71" s="9">
        <f>IF(AB71=1,SUMIFS(I_Earn,I_Course,A71,I_Cat,B71,I_Kept,1),"")</f>
        <v/>
      </c>
      <c r="L71" s="9">
        <f>IF(AB71=1,SUMIFS(I_Poss,I_Course,A71,I_Cat,B71,I_Kept,1),"")</f>
        <v/>
      </c>
      <c r="M71">
        <f>IF(AND(AB71=1,O71&lt;&gt;3,ISNUMBER(C71)),IF(C71&gt;=0,1,0),0)</f>
        <v/>
      </c>
      <c r="N71">
        <f>IF(AND(A71&lt;&gt;"",B71&lt;&gt;""),A71&amp;"|"&amp;B71,"")</f>
        <v/>
      </c>
      <c r="O71">
        <f>IF(AC71="","",INDEX(K_Mode,AC71))</f>
        <v/>
      </c>
      <c r="P71">
        <f>IF(M71=1,C71,0)</f>
        <v/>
      </c>
      <c r="Q71">
        <f>IF(AB71=1,COUNTIFS(I_Course,A71,I_Cat,B71,I_Kept,1),0)</f>
        <v/>
      </c>
      <c r="R71">
        <f>IF(AB71=1,SUMIFS(I_Pct,I_Course,A71,I_Cat,B71,I_Kept,1),0)</f>
        <v/>
      </c>
      <c r="S71">
        <f>IF(AB71=1,H71,0)</f>
        <v/>
      </c>
      <c r="T71">
        <f>IF(AB71=1,SUMIFS(I_Poss,I_Course,A71,I_Cat,B71,I_Up,1),0)</f>
        <v/>
      </c>
      <c r="U71">
        <f>IF(M71&lt;&gt;1,0,IF(O71=2,IF(Q71+S71&gt;0,R71/(Q71+S71),0),IF(L71+T71&gt;0,K71/(L71+T71),0)))</f>
        <v/>
      </c>
      <c r="V71">
        <f>IF(M71&lt;&gt;1,0,IF(O71=2,IF(Q71+S71&gt;0,S71/(Q71+S71),1),IF(L71+T71&gt;0,T71/(L71+T71),1)))</f>
        <v/>
      </c>
      <c r="W71">
        <f>P71*U71</f>
        <v/>
      </c>
      <c r="X71">
        <f>P71*V71</f>
        <v/>
      </c>
      <c r="Y71">
        <f>IF(AND(M71=1,Q71&gt;0),P71*I71,0)</f>
        <v/>
      </c>
      <c r="Z71">
        <f>IF(AND(M71=1,Q71&gt;0),P71,0)</f>
        <v/>
      </c>
      <c r="AA71">
        <f>IF(AB71=1,IF(ISNUMBER(D71),IF(D71&gt;=0,INT(D71),0),0),0)</f>
        <v/>
      </c>
      <c r="AB71">
        <f>IF(AND(AC71&lt;&gt;"",B71&lt;&gt;"",AD71=0),1,0)</f>
        <v/>
      </c>
      <c r="AC71">
        <f>IF(A71="","",IF(ISNUMBER(MATCH(A71,K_Name,0)),MATCH(A71,K_Name,0),""))</f>
        <v/>
      </c>
      <c r="AD71">
        <f>IF(N71="",0,IF(COUNTIF($N$7:N71,N71)&gt;1,1,0))</f>
        <v/>
      </c>
    </row>
    <row r="72">
      <c r="A72" s="18" t="n"/>
      <c r="B72" s="18" t="n"/>
      <c r="C72" s="19" t="n"/>
      <c r="D72" s="21" t="n"/>
      <c r="E72" s="12">
        <f>IF(COUNTA(A72:D72)=0,"",IF(A72="","Course name missing",IF(AC72="","Course not on Courses sheet",IF(B72="","Category name missing",IF(AD72=1,"Duplicate category",IF(OR(AND(D72&lt;&gt;"",NOT(ISNUMBER(D72))),AND(ISNUMBER(D72),D72&lt;0)),"Drop must be 0 or more",IF(O72=3,"OK (total points: weight not used)",IF(NOT(ISNUMBER(C72)),"Weight missing",IF(C72&lt;0,"Weight can't be negative","OK")))))))))</f>
        <v/>
      </c>
      <c r="F72" s="17">
        <f>IF(AB72=1,COUNTIFS(I_Course,A72,I_Cat,B72,I_Grd,1),"")</f>
        <v/>
      </c>
      <c r="G72" s="17">
        <f>IF(AB72=1,COUNTIFS(I_Course,A72,I_Cat,B72,I_Drop,1),"")</f>
        <v/>
      </c>
      <c r="H72" s="17">
        <f>IF(AB72=1,COUNTIFS(I_Course,A72,I_Cat,B72,I_Up,1),"")</f>
        <v/>
      </c>
      <c r="I72" s="14">
        <f>IF(AB72&lt;&gt;1,"",IF(O72=2,IF(Q72&gt;0,R72/Q72,""),IF(L72&gt;0,K72/L72,"")))</f>
        <v/>
      </c>
      <c r="J72" s="16">
        <f>IF(M72&lt;&gt;1,"",IF(SUMIFS(C_WU,C_Course,A72,C_M,1)&gt;0,P72/SUMIFS(C_WU,C_Course,A72,C_M,1),""))</f>
        <v/>
      </c>
      <c r="K72" s="9">
        <f>IF(AB72=1,SUMIFS(I_Earn,I_Course,A72,I_Cat,B72,I_Kept,1),"")</f>
        <v/>
      </c>
      <c r="L72" s="9">
        <f>IF(AB72=1,SUMIFS(I_Poss,I_Course,A72,I_Cat,B72,I_Kept,1),"")</f>
        <v/>
      </c>
      <c r="M72">
        <f>IF(AND(AB72=1,O72&lt;&gt;3,ISNUMBER(C72)),IF(C72&gt;=0,1,0),0)</f>
        <v/>
      </c>
      <c r="N72">
        <f>IF(AND(A72&lt;&gt;"",B72&lt;&gt;""),A72&amp;"|"&amp;B72,"")</f>
        <v/>
      </c>
      <c r="O72">
        <f>IF(AC72="","",INDEX(K_Mode,AC72))</f>
        <v/>
      </c>
      <c r="P72">
        <f>IF(M72=1,C72,0)</f>
        <v/>
      </c>
      <c r="Q72">
        <f>IF(AB72=1,COUNTIFS(I_Course,A72,I_Cat,B72,I_Kept,1),0)</f>
        <v/>
      </c>
      <c r="R72">
        <f>IF(AB72=1,SUMIFS(I_Pct,I_Course,A72,I_Cat,B72,I_Kept,1),0)</f>
        <v/>
      </c>
      <c r="S72">
        <f>IF(AB72=1,H72,0)</f>
        <v/>
      </c>
      <c r="T72">
        <f>IF(AB72=1,SUMIFS(I_Poss,I_Course,A72,I_Cat,B72,I_Up,1),0)</f>
        <v/>
      </c>
      <c r="U72">
        <f>IF(M72&lt;&gt;1,0,IF(O72=2,IF(Q72+S72&gt;0,R72/(Q72+S72),0),IF(L72+T72&gt;0,K72/(L72+T72),0)))</f>
        <v/>
      </c>
      <c r="V72">
        <f>IF(M72&lt;&gt;1,0,IF(O72=2,IF(Q72+S72&gt;0,S72/(Q72+S72),1),IF(L72+T72&gt;0,T72/(L72+T72),1)))</f>
        <v/>
      </c>
      <c r="W72">
        <f>P72*U72</f>
        <v/>
      </c>
      <c r="X72">
        <f>P72*V72</f>
        <v/>
      </c>
      <c r="Y72">
        <f>IF(AND(M72=1,Q72&gt;0),P72*I72,0)</f>
        <v/>
      </c>
      <c r="Z72">
        <f>IF(AND(M72=1,Q72&gt;0),P72,0)</f>
        <v/>
      </c>
      <c r="AA72">
        <f>IF(AB72=1,IF(ISNUMBER(D72),IF(D72&gt;=0,INT(D72),0),0),0)</f>
        <v/>
      </c>
      <c r="AB72">
        <f>IF(AND(AC72&lt;&gt;"",B72&lt;&gt;"",AD72=0),1,0)</f>
        <v/>
      </c>
      <c r="AC72">
        <f>IF(A72="","",IF(ISNUMBER(MATCH(A72,K_Name,0)),MATCH(A72,K_Name,0),""))</f>
        <v/>
      </c>
      <c r="AD72">
        <f>IF(N72="",0,IF(COUNTIF($N$7:N72,N72)&gt;1,1,0))</f>
        <v/>
      </c>
    </row>
    <row r="73">
      <c r="A73" s="18" t="n"/>
      <c r="B73" s="18" t="n"/>
      <c r="C73" s="19" t="n"/>
      <c r="D73" s="21" t="n"/>
      <c r="E73" s="12">
        <f>IF(COUNTA(A73:D73)=0,"",IF(A73="","Course name missing",IF(AC73="","Course not on Courses sheet",IF(B73="","Category name missing",IF(AD73=1,"Duplicate category",IF(OR(AND(D73&lt;&gt;"",NOT(ISNUMBER(D73))),AND(ISNUMBER(D73),D73&lt;0)),"Drop must be 0 or more",IF(O73=3,"OK (total points: weight not used)",IF(NOT(ISNUMBER(C73)),"Weight missing",IF(C73&lt;0,"Weight can't be negative","OK")))))))))</f>
        <v/>
      </c>
      <c r="F73" s="17">
        <f>IF(AB73=1,COUNTIFS(I_Course,A73,I_Cat,B73,I_Grd,1),"")</f>
        <v/>
      </c>
      <c r="G73" s="17">
        <f>IF(AB73=1,COUNTIFS(I_Course,A73,I_Cat,B73,I_Drop,1),"")</f>
        <v/>
      </c>
      <c r="H73" s="17">
        <f>IF(AB73=1,COUNTIFS(I_Course,A73,I_Cat,B73,I_Up,1),"")</f>
        <v/>
      </c>
      <c r="I73" s="14">
        <f>IF(AB73&lt;&gt;1,"",IF(O73=2,IF(Q73&gt;0,R73/Q73,""),IF(L73&gt;0,K73/L73,"")))</f>
        <v/>
      </c>
      <c r="J73" s="16">
        <f>IF(M73&lt;&gt;1,"",IF(SUMIFS(C_WU,C_Course,A73,C_M,1)&gt;0,P73/SUMIFS(C_WU,C_Course,A73,C_M,1),""))</f>
        <v/>
      </c>
      <c r="K73" s="9">
        <f>IF(AB73=1,SUMIFS(I_Earn,I_Course,A73,I_Cat,B73,I_Kept,1),"")</f>
        <v/>
      </c>
      <c r="L73" s="9">
        <f>IF(AB73=1,SUMIFS(I_Poss,I_Course,A73,I_Cat,B73,I_Kept,1),"")</f>
        <v/>
      </c>
      <c r="M73">
        <f>IF(AND(AB73=1,O73&lt;&gt;3,ISNUMBER(C73)),IF(C73&gt;=0,1,0),0)</f>
        <v/>
      </c>
      <c r="N73">
        <f>IF(AND(A73&lt;&gt;"",B73&lt;&gt;""),A73&amp;"|"&amp;B73,"")</f>
        <v/>
      </c>
      <c r="O73">
        <f>IF(AC73="","",INDEX(K_Mode,AC73))</f>
        <v/>
      </c>
      <c r="P73">
        <f>IF(M73=1,C73,0)</f>
        <v/>
      </c>
      <c r="Q73">
        <f>IF(AB73=1,COUNTIFS(I_Course,A73,I_Cat,B73,I_Kept,1),0)</f>
        <v/>
      </c>
      <c r="R73">
        <f>IF(AB73=1,SUMIFS(I_Pct,I_Course,A73,I_Cat,B73,I_Kept,1),0)</f>
        <v/>
      </c>
      <c r="S73">
        <f>IF(AB73=1,H73,0)</f>
        <v/>
      </c>
      <c r="T73">
        <f>IF(AB73=1,SUMIFS(I_Poss,I_Course,A73,I_Cat,B73,I_Up,1),0)</f>
        <v/>
      </c>
      <c r="U73">
        <f>IF(M73&lt;&gt;1,0,IF(O73=2,IF(Q73+S73&gt;0,R73/(Q73+S73),0),IF(L73+T73&gt;0,K73/(L73+T73),0)))</f>
        <v/>
      </c>
      <c r="V73">
        <f>IF(M73&lt;&gt;1,0,IF(O73=2,IF(Q73+S73&gt;0,S73/(Q73+S73),1),IF(L73+T73&gt;0,T73/(L73+T73),1)))</f>
        <v/>
      </c>
      <c r="W73">
        <f>P73*U73</f>
        <v/>
      </c>
      <c r="X73">
        <f>P73*V73</f>
        <v/>
      </c>
      <c r="Y73">
        <f>IF(AND(M73=1,Q73&gt;0),P73*I73,0)</f>
        <v/>
      </c>
      <c r="Z73">
        <f>IF(AND(M73=1,Q73&gt;0),P73,0)</f>
        <v/>
      </c>
      <c r="AA73">
        <f>IF(AB73=1,IF(ISNUMBER(D73),IF(D73&gt;=0,INT(D73),0),0),0)</f>
        <v/>
      </c>
      <c r="AB73">
        <f>IF(AND(AC73&lt;&gt;"",B73&lt;&gt;"",AD73=0),1,0)</f>
        <v/>
      </c>
      <c r="AC73">
        <f>IF(A73="","",IF(ISNUMBER(MATCH(A73,K_Name,0)),MATCH(A73,K_Name,0),""))</f>
        <v/>
      </c>
      <c r="AD73">
        <f>IF(N73="",0,IF(COUNTIF($N$7:N73,N73)&gt;1,1,0))</f>
        <v/>
      </c>
    </row>
    <row r="74">
      <c r="A74" s="18" t="n"/>
      <c r="B74" s="18" t="n"/>
      <c r="C74" s="19" t="n"/>
      <c r="D74" s="21" t="n"/>
      <c r="E74" s="12">
        <f>IF(COUNTA(A74:D74)=0,"",IF(A74="","Course name missing",IF(AC74="","Course not on Courses sheet",IF(B74="","Category name missing",IF(AD74=1,"Duplicate category",IF(OR(AND(D74&lt;&gt;"",NOT(ISNUMBER(D74))),AND(ISNUMBER(D74),D74&lt;0)),"Drop must be 0 or more",IF(O74=3,"OK (total points: weight not used)",IF(NOT(ISNUMBER(C74)),"Weight missing",IF(C74&lt;0,"Weight can't be negative","OK")))))))))</f>
        <v/>
      </c>
      <c r="F74" s="17">
        <f>IF(AB74=1,COUNTIFS(I_Course,A74,I_Cat,B74,I_Grd,1),"")</f>
        <v/>
      </c>
      <c r="G74" s="17">
        <f>IF(AB74=1,COUNTIFS(I_Course,A74,I_Cat,B74,I_Drop,1),"")</f>
        <v/>
      </c>
      <c r="H74" s="17">
        <f>IF(AB74=1,COUNTIFS(I_Course,A74,I_Cat,B74,I_Up,1),"")</f>
        <v/>
      </c>
      <c r="I74" s="14">
        <f>IF(AB74&lt;&gt;1,"",IF(O74=2,IF(Q74&gt;0,R74/Q74,""),IF(L74&gt;0,K74/L74,"")))</f>
        <v/>
      </c>
      <c r="J74" s="16">
        <f>IF(M74&lt;&gt;1,"",IF(SUMIFS(C_WU,C_Course,A74,C_M,1)&gt;0,P74/SUMIFS(C_WU,C_Course,A74,C_M,1),""))</f>
        <v/>
      </c>
      <c r="K74" s="9">
        <f>IF(AB74=1,SUMIFS(I_Earn,I_Course,A74,I_Cat,B74,I_Kept,1),"")</f>
        <v/>
      </c>
      <c r="L74" s="9">
        <f>IF(AB74=1,SUMIFS(I_Poss,I_Course,A74,I_Cat,B74,I_Kept,1),"")</f>
        <v/>
      </c>
      <c r="M74">
        <f>IF(AND(AB74=1,O74&lt;&gt;3,ISNUMBER(C74)),IF(C74&gt;=0,1,0),0)</f>
        <v/>
      </c>
      <c r="N74">
        <f>IF(AND(A74&lt;&gt;"",B74&lt;&gt;""),A74&amp;"|"&amp;B74,"")</f>
        <v/>
      </c>
      <c r="O74">
        <f>IF(AC74="","",INDEX(K_Mode,AC74))</f>
        <v/>
      </c>
      <c r="P74">
        <f>IF(M74=1,C74,0)</f>
        <v/>
      </c>
      <c r="Q74">
        <f>IF(AB74=1,COUNTIFS(I_Course,A74,I_Cat,B74,I_Kept,1),0)</f>
        <v/>
      </c>
      <c r="R74">
        <f>IF(AB74=1,SUMIFS(I_Pct,I_Course,A74,I_Cat,B74,I_Kept,1),0)</f>
        <v/>
      </c>
      <c r="S74">
        <f>IF(AB74=1,H74,0)</f>
        <v/>
      </c>
      <c r="T74">
        <f>IF(AB74=1,SUMIFS(I_Poss,I_Course,A74,I_Cat,B74,I_Up,1),0)</f>
        <v/>
      </c>
      <c r="U74">
        <f>IF(M74&lt;&gt;1,0,IF(O74=2,IF(Q74+S74&gt;0,R74/(Q74+S74),0),IF(L74+T74&gt;0,K74/(L74+T74),0)))</f>
        <v/>
      </c>
      <c r="V74">
        <f>IF(M74&lt;&gt;1,0,IF(O74=2,IF(Q74+S74&gt;0,S74/(Q74+S74),1),IF(L74+T74&gt;0,T74/(L74+T74),1)))</f>
        <v/>
      </c>
      <c r="W74">
        <f>P74*U74</f>
        <v/>
      </c>
      <c r="X74">
        <f>P74*V74</f>
        <v/>
      </c>
      <c r="Y74">
        <f>IF(AND(M74=1,Q74&gt;0),P74*I74,0)</f>
        <v/>
      </c>
      <c r="Z74">
        <f>IF(AND(M74=1,Q74&gt;0),P74,0)</f>
        <v/>
      </c>
      <c r="AA74">
        <f>IF(AB74=1,IF(ISNUMBER(D74),IF(D74&gt;=0,INT(D74),0),0),0)</f>
        <v/>
      </c>
      <c r="AB74">
        <f>IF(AND(AC74&lt;&gt;"",B74&lt;&gt;"",AD74=0),1,0)</f>
        <v/>
      </c>
      <c r="AC74">
        <f>IF(A74="","",IF(ISNUMBER(MATCH(A74,K_Name,0)),MATCH(A74,K_Name,0),""))</f>
        <v/>
      </c>
      <c r="AD74">
        <f>IF(N74="",0,IF(COUNTIF($N$7:N74,N74)&gt;1,1,0))</f>
        <v/>
      </c>
    </row>
    <row r="75">
      <c r="A75" s="18" t="n"/>
      <c r="B75" s="18" t="n"/>
      <c r="C75" s="19" t="n"/>
      <c r="D75" s="21" t="n"/>
      <c r="E75" s="12">
        <f>IF(COUNTA(A75:D75)=0,"",IF(A75="","Course name missing",IF(AC75="","Course not on Courses sheet",IF(B75="","Category name missing",IF(AD75=1,"Duplicate category",IF(OR(AND(D75&lt;&gt;"",NOT(ISNUMBER(D75))),AND(ISNUMBER(D75),D75&lt;0)),"Drop must be 0 or more",IF(O75=3,"OK (total points: weight not used)",IF(NOT(ISNUMBER(C75)),"Weight missing",IF(C75&lt;0,"Weight can't be negative","OK")))))))))</f>
        <v/>
      </c>
      <c r="F75" s="17">
        <f>IF(AB75=1,COUNTIFS(I_Course,A75,I_Cat,B75,I_Grd,1),"")</f>
        <v/>
      </c>
      <c r="G75" s="17">
        <f>IF(AB75=1,COUNTIFS(I_Course,A75,I_Cat,B75,I_Drop,1),"")</f>
        <v/>
      </c>
      <c r="H75" s="17">
        <f>IF(AB75=1,COUNTIFS(I_Course,A75,I_Cat,B75,I_Up,1),"")</f>
        <v/>
      </c>
      <c r="I75" s="14">
        <f>IF(AB75&lt;&gt;1,"",IF(O75=2,IF(Q75&gt;0,R75/Q75,""),IF(L75&gt;0,K75/L75,"")))</f>
        <v/>
      </c>
      <c r="J75" s="16">
        <f>IF(M75&lt;&gt;1,"",IF(SUMIFS(C_WU,C_Course,A75,C_M,1)&gt;0,P75/SUMIFS(C_WU,C_Course,A75,C_M,1),""))</f>
        <v/>
      </c>
      <c r="K75" s="9">
        <f>IF(AB75=1,SUMIFS(I_Earn,I_Course,A75,I_Cat,B75,I_Kept,1),"")</f>
        <v/>
      </c>
      <c r="L75" s="9">
        <f>IF(AB75=1,SUMIFS(I_Poss,I_Course,A75,I_Cat,B75,I_Kept,1),"")</f>
        <v/>
      </c>
      <c r="M75">
        <f>IF(AND(AB75=1,O75&lt;&gt;3,ISNUMBER(C75)),IF(C75&gt;=0,1,0),0)</f>
        <v/>
      </c>
      <c r="N75">
        <f>IF(AND(A75&lt;&gt;"",B75&lt;&gt;""),A75&amp;"|"&amp;B75,"")</f>
        <v/>
      </c>
      <c r="O75">
        <f>IF(AC75="","",INDEX(K_Mode,AC75))</f>
        <v/>
      </c>
      <c r="P75">
        <f>IF(M75=1,C75,0)</f>
        <v/>
      </c>
      <c r="Q75">
        <f>IF(AB75=1,COUNTIFS(I_Course,A75,I_Cat,B75,I_Kept,1),0)</f>
        <v/>
      </c>
      <c r="R75">
        <f>IF(AB75=1,SUMIFS(I_Pct,I_Course,A75,I_Cat,B75,I_Kept,1),0)</f>
        <v/>
      </c>
      <c r="S75">
        <f>IF(AB75=1,H75,0)</f>
        <v/>
      </c>
      <c r="T75">
        <f>IF(AB75=1,SUMIFS(I_Poss,I_Course,A75,I_Cat,B75,I_Up,1),0)</f>
        <v/>
      </c>
      <c r="U75">
        <f>IF(M75&lt;&gt;1,0,IF(O75=2,IF(Q75+S75&gt;0,R75/(Q75+S75),0),IF(L75+T75&gt;0,K75/(L75+T75),0)))</f>
        <v/>
      </c>
      <c r="V75">
        <f>IF(M75&lt;&gt;1,0,IF(O75=2,IF(Q75+S75&gt;0,S75/(Q75+S75),1),IF(L75+T75&gt;0,T75/(L75+T75),1)))</f>
        <v/>
      </c>
      <c r="W75">
        <f>P75*U75</f>
        <v/>
      </c>
      <c r="X75">
        <f>P75*V75</f>
        <v/>
      </c>
      <c r="Y75">
        <f>IF(AND(M75=1,Q75&gt;0),P75*I75,0)</f>
        <v/>
      </c>
      <c r="Z75">
        <f>IF(AND(M75=1,Q75&gt;0),P75,0)</f>
        <v/>
      </c>
      <c r="AA75">
        <f>IF(AB75=1,IF(ISNUMBER(D75),IF(D75&gt;=0,INT(D75),0),0),0)</f>
        <v/>
      </c>
      <c r="AB75">
        <f>IF(AND(AC75&lt;&gt;"",B75&lt;&gt;"",AD75=0),1,0)</f>
        <v/>
      </c>
      <c r="AC75">
        <f>IF(A75="","",IF(ISNUMBER(MATCH(A75,K_Name,0)),MATCH(A75,K_Name,0),""))</f>
        <v/>
      </c>
      <c r="AD75">
        <f>IF(N75="",0,IF(COUNTIF($N$7:N75,N75)&gt;1,1,0))</f>
        <v/>
      </c>
    </row>
    <row r="76">
      <c r="A76" s="18" t="n"/>
      <c r="B76" s="18" t="n"/>
      <c r="C76" s="19" t="n"/>
      <c r="D76" s="21" t="n"/>
      <c r="E76" s="12">
        <f>IF(COUNTA(A76:D76)=0,"",IF(A76="","Course name missing",IF(AC76="","Course not on Courses sheet",IF(B76="","Category name missing",IF(AD76=1,"Duplicate category",IF(OR(AND(D76&lt;&gt;"",NOT(ISNUMBER(D76))),AND(ISNUMBER(D76),D76&lt;0)),"Drop must be 0 or more",IF(O76=3,"OK (total points: weight not used)",IF(NOT(ISNUMBER(C76)),"Weight missing",IF(C76&lt;0,"Weight can't be negative","OK")))))))))</f>
        <v/>
      </c>
      <c r="F76" s="17">
        <f>IF(AB76=1,COUNTIFS(I_Course,A76,I_Cat,B76,I_Grd,1),"")</f>
        <v/>
      </c>
      <c r="G76" s="17">
        <f>IF(AB76=1,COUNTIFS(I_Course,A76,I_Cat,B76,I_Drop,1),"")</f>
        <v/>
      </c>
      <c r="H76" s="17">
        <f>IF(AB76=1,COUNTIFS(I_Course,A76,I_Cat,B76,I_Up,1),"")</f>
        <v/>
      </c>
      <c r="I76" s="14">
        <f>IF(AB76&lt;&gt;1,"",IF(O76=2,IF(Q76&gt;0,R76/Q76,""),IF(L76&gt;0,K76/L76,"")))</f>
        <v/>
      </c>
      <c r="J76" s="16">
        <f>IF(M76&lt;&gt;1,"",IF(SUMIFS(C_WU,C_Course,A76,C_M,1)&gt;0,P76/SUMIFS(C_WU,C_Course,A76,C_M,1),""))</f>
        <v/>
      </c>
      <c r="K76" s="9">
        <f>IF(AB76=1,SUMIFS(I_Earn,I_Course,A76,I_Cat,B76,I_Kept,1),"")</f>
        <v/>
      </c>
      <c r="L76" s="9">
        <f>IF(AB76=1,SUMIFS(I_Poss,I_Course,A76,I_Cat,B76,I_Kept,1),"")</f>
        <v/>
      </c>
      <c r="M76">
        <f>IF(AND(AB76=1,O76&lt;&gt;3,ISNUMBER(C76)),IF(C76&gt;=0,1,0),0)</f>
        <v/>
      </c>
      <c r="N76">
        <f>IF(AND(A76&lt;&gt;"",B76&lt;&gt;""),A76&amp;"|"&amp;B76,"")</f>
        <v/>
      </c>
      <c r="O76">
        <f>IF(AC76="","",INDEX(K_Mode,AC76))</f>
        <v/>
      </c>
      <c r="P76">
        <f>IF(M76=1,C76,0)</f>
        <v/>
      </c>
      <c r="Q76">
        <f>IF(AB76=1,COUNTIFS(I_Course,A76,I_Cat,B76,I_Kept,1),0)</f>
        <v/>
      </c>
      <c r="R76">
        <f>IF(AB76=1,SUMIFS(I_Pct,I_Course,A76,I_Cat,B76,I_Kept,1),0)</f>
        <v/>
      </c>
      <c r="S76">
        <f>IF(AB76=1,H76,0)</f>
        <v/>
      </c>
      <c r="T76">
        <f>IF(AB76=1,SUMIFS(I_Poss,I_Course,A76,I_Cat,B76,I_Up,1),0)</f>
        <v/>
      </c>
      <c r="U76">
        <f>IF(M76&lt;&gt;1,0,IF(O76=2,IF(Q76+S76&gt;0,R76/(Q76+S76),0),IF(L76+T76&gt;0,K76/(L76+T76),0)))</f>
        <v/>
      </c>
      <c r="V76">
        <f>IF(M76&lt;&gt;1,0,IF(O76=2,IF(Q76+S76&gt;0,S76/(Q76+S76),1),IF(L76+T76&gt;0,T76/(L76+T76),1)))</f>
        <v/>
      </c>
      <c r="W76">
        <f>P76*U76</f>
        <v/>
      </c>
      <c r="X76">
        <f>P76*V76</f>
        <v/>
      </c>
      <c r="Y76">
        <f>IF(AND(M76=1,Q76&gt;0),P76*I76,0)</f>
        <v/>
      </c>
      <c r="Z76">
        <f>IF(AND(M76=1,Q76&gt;0),P76,0)</f>
        <v/>
      </c>
      <c r="AA76">
        <f>IF(AB76=1,IF(ISNUMBER(D76),IF(D76&gt;=0,INT(D76),0),0),0)</f>
        <v/>
      </c>
      <c r="AB76">
        <f>IF(AND(AC76&lt;&gt;"",B76&lt;&gt;"",AD76=0),1,0)</f>
        <v/>
      </c>
      <c r="AC76">
        <f>IF(A76="","",IF(ISNUMBER(MATCH(A76,K_Name,0)),MATCH(A76,K_Name,0),""))</f>
        <v/>
      </c>
      <c r="AD76">
        <f>IF(N76="",0,IF(COUNTIF($N$7:N76,N76)&gt;1,1,0))</f>
        <v/>
      </c>
    </row>
    <row r="77">
      <c r="A77" s="18" t="n"/>
      <c r="B77" s="18" t="n"/>
      <c r="C77" s="19" t="n"/>
      <c r="D77" s="21" t="n"/>
      <c r="E77" s="12">
        <f>IF(COUNTA(A77:D77)=0,"",IF(A77="","Course name missing",IF(AC77="","Course not on Courses sheet",IF(B77="","Category name missing",IF(AD77=1,"Duplicate category",IF(OR(AND(D77&lt;&gt;"",NOT(ISNUMBER(D77))),AND(ISNUMBER(D77),D77&lt;0)),"Drop must be 0 or more",IF(O77=3,"OK (total points: weight not used)",IF(NOT(ISNUMBER(C77)),"Weight missing",IF(C77&lt;0,"Weight can't be negative","OK")))))))))</f>
        <v/>
      </c>
      <c r="F77" s="17">
        <f>IF(AB77=1,COUNTIFS(I_Course,A77,I_Cat,B77,I_Grd,1),"")</f>
        <v/>
      </c>
      <c r="G77" s="17">
        <f>IF(AB77=1,COUNTIFS(I_Course,A77,I_Cat,B77,I_Drop,1),"")</f>
        <v/>
      </c>
      <c r="H77" s="17">
        <f>IF(AB77=1,COUNTIFS(I_Course,A77,I_Cat,B77,I_Up,1),"")</f>
        <v/>
      </c>
      <c r="I77" s="14">
        <f>IF(AB77&lt;&gt;1,"",IF(O77=2,IF(Q77&gt;0,R77/Q77,""),IF(L77&gt;0,K77/L77,"")))</f>
        <v/>
      </c>
      <c r="J77" s="16">
        <f>IF(M77&lt;&gt;1,"",IF(SUMIFS(C_WU,C_Course,A77,C_M,1)&gt;0,P77/SUMIFS(C_WU,C_Course,A77,C_M,1),""))</f>
        <v/>
      </c>
      <c r="K77" s="9">
        <f>IF(AB77=1,SUMIFS(I_Earn,I_Course,A77,I_Cat,B77,I_Kept,1),"")</f>
        <v/>
      </c>
      <c r="L77" s="9">
        <f>IF(AB77=1,SUMIFS(I_Poss,I_Course,A77,I_Cat,B77,I_Kept,1),"")</f>
        <v/>
      </c>
      <c r="M77">
        <f>IF(AND(AB77=1,O77&lt;&gt;3,ISNUMBER(C77)),IF(C77&gt;=0,1,0),0)</f>
        <v/>
      </c>
      <c r="N77">
        <f>IF(AND(A77&lt;&gt;"",B77&lt;&gt;""),A77&amp;"|"&amp;B77,"")</f>
        <v/>
      </c>
      <c r="O77">
        <f>IF(AC77="","",INDEX(K_Mode,AC77))</f>
        <v/>
      </c>
      <c r="P77">
        <f>IF(M77=1,C77,0)</f>
        <v/>
      </c>
      <c r="Q77">
        <f>IF(AB77=1,COUNTIFS(I_Course,A77,I_Cat,B77,I_Kept,1),0)</f>
        <v/>
      </c>
      <c r="R77">
        <f>IF(AB77=1,SUMIFS(I_Pct,I_Course,A77,I_Cat,B77,I_Kept,1),0)</f>
        <v/>
      </c>
      <c r="S77">
        <f>IF(AB77=1,H77,0)</f>
        <v/>
      </c>
      <c r="T77">
        <f>IF(AB77=1,SUMIFS(I_Poss,I_Course,A77,I_Cat,B77,I_Up,1),0)</f>
        <v/>
      </c>
      <c r="U77">
        <f>IF(M77&lt;&gt;1,0,IF(O77=2,IF(Q77+S77&gt;0,R77/(Q77+S77),0),IF(L77+T77&gt;0,K77/(L77+T77),0)))</f>
        <v/>
      </c>
      <c r="V77">
        <f>IF(M77&lt;&gt;1,0,IF(O77=2,IF(Q77+S77&gt;0,S77/(Q77+S77),1),IF(L77+T77&gt;0,T77/(L77+T77),1)))</f>
        <v/>
      </c>
      <c r="W77">
        <f>P77*U77</f>
        <v/>
      </c>
      <c r="X77">
        <f>P77*V77</f>
        <v/>
      </c>
      <c r="Y77">
        <f>IF(AND(M77=1,Q77&gt;0),P77*I77,0)</f>
        <v/>
      </c>
      <c r="Z77">
        <f>IF(AND(M77=1,Q77&gt;0),P77,0)</f>
        <v/>
      </c>
      <c r="AA77">
        <f>IF(AB77=1,IF(ISNUMBER(D77),IF(D77&gt;=0,INT(D77),0),0),0)</f>
        <v/>
      </c>
      <c r="AB77">
        <f>IF(AND(AC77&lt;&gt;"",B77&lt;&gt;"",AD77=0),1,0)</f>
        <v/>
      </c>
      <c r="AC77">
        <f>IF(A77="","",IF(ISNUMBER(MATCH(A77,K_Name,0)),MATCH(A77,K_Name,0),""))</f>
        <v/>
      </c>
      <c r="AD77">
        <f>IF(N77="",0,IF(COUNTIF($N$7:N77,N77)&gt;1,1,0))</f>
        <v/>
      </c>
    </row>
    <row r="78">
      <c r="A78" s="18" t="n"/>
      <c r="B78" s="18" t="n"/>
      <c r="C78" s="19" t="n"/>
      <c r="D78" s="21" t="n"/>
      <c r="E78" s="12">
        <f>IF(COUNTA(A78:D78)=0,"",IF(A78="","Course name missing",IF(AC78="","Course not on Courses sheet",IF(B78="","Category name missing",IF(AD78=1,"Duplicate category",IF(OR(AND(D78&lt;&gt;"",NOT(ISNUMBER(D78))),AND(ISNUMBER(D78),D78&lt;0)),"Drop must be 0 or more",IF(O78=3,"OK (total points: weight not used)",IF(NOT(ISNUMBER(C78)),"Weight missing",IF(C78&lt;0,"Weight can't be negative","OK")))))))))</f>
        <v/>
      </c>
      <c r="F78" s="17">
        <f>IF(AB78=1,COUNTIFS(I_Course,A78,I_Cat,B78,I_Grd,1),"")</f>
        <v/>
      </c>
      <c r="G78" s="17">
        <f>IF(AB78=1,COUNTIFS(I_Course,A78,I_Cat,B78,I_Drop,1),"")</f>
        <v/>
      </c>
      <c r="H78" s="17">
        <f>IF(AB78=1,COUNTIFS(I_Course,A78,I_Cat,B78,I_Up,1),"")</f>
        <v/>
      </c>
      <c r="I78" s="14">
        <f>IF(AB78&lt;&gt;1,"",IF(O78=2,IF(Q78&gt;0,R78/Q78,""),IF(L78&gt;0,K78/L78,"")))</f>
        <v/>
      </c>
      <c r="J78" s="16">
        <f>IF(M78&lt;&gt;1,"",IF(SUMIFS(C_WU,C_Course,A78,C_M,1)&gt;0,P78/SUMIFS(C_WU,C_Course,A78,C_M,1),""))</f>
        <v/>
      </c>
      <c r="K78" s="9">
        <f>IF(AB78=1,SUMIFS(I_Earn,I_Course,A78,I_Cat,B78,I_Kept,1),"")</f>
        <v/>
      </c>
      <c r="L78" s="9">
        <f>IF(AB78=1,SUMIFS(I_Poss,I_Course,A78,I_Cat,B78,I_Kept,1),"")</f>
        <v/>
      </c>
      <c r="M78">
        <f>IF(AND(AB78=1,O78&lt;&gt;3,ISNUMBER(C78)),IF(C78&gt;=0,1,0),0)</f>
        <v/>
      </c>
      <c r="N78">
        <f>IF(AND(A78&lt;&gt;"",B78&lt;&gt;""),A78&amp;"|"&amp;B78,"")</f>
        <v/>
      </c>
      <c r="O78">
        <f>IF(AC78="","",INDEX(K_Mode,AC78))</f>
        <v/>
      </c>
      <c r="P78">
        <f>IF(M78=1,C78,0)</f>
        <v/>
      </c>
      <c r="Q78">
        <f>IF(AB78=1,COUNTIFS(I_Course,A78,I_Cat,B78,I_Kept,1),0)</f>
        <v/>
      </c>
      <c r="R78">
        <f>IF(AB78=1,SUMIFS(I_Pct,I_Course,A78,I_Cat,B78,I_Kept,1),0)</f>
        <v/>
      </c>
      <c r="S78">
        <f>IF(AB78=1,H78,0)</f>
        <v/>
      </c>
      <c r="T78">
        <f>IF(AB78=1,SUMIFS(I_Poss,I_Course,A78,I_Cat,B78,I_Up,1),0)</f>
        <v/>
      </c>
      <c r="U78">
        <f>IF(M78&lt;&gt;1,0,IF(O78=2,IF(Q78+S78&gt;0,R78/(Q78+S78),0),IF(L78+T78&gt;0,K78/(L78+T78),0)))</f>
        <v/>
      </c>
      <c r="V78">
        <f>IF(M78&lt;&gt;1,0,IF(O78=2,IF(Q78+S78&gt;0,S78/(Q78+S78),1),IF(L78+T78&gt;0,T78/(L78+T78),1)))</f>
        <v/>
      </c>
      <c r="W78">
        <f>P78*U78</f>
        <v/>
      </c>
      <c r="X78">
        <f>P78*V78</f>
        <v/>
      </c>
      <c r="Y78">
        <f>IF(AND(M78=1,Q78&gt;0),P78*I78,0)</f>
        <v/>
      </c>
      <c r="Z78">
        <f>IF(AND(M78=1,Q78&gt;0),P78,0)</f>
        <v/>
      </c>
      <c r="AA78">
        <f>IF(AB78=1,IF(ISNUMBER(D78),IF(D78&gt;=0,INT(D78),0),0),0)</f>
        <v/>
      </c>
      <c r="AB78">
        <f>IF(AND(AC78&lt;&gt;"",B78&lt;&gt;"",AD78=0),1,0)</f>
        <v/>
      </c>
      <c r="AC78">
        <f>IF(A78="","",IF(ISNUMBER(MATCH(A78,K_Name,0)),MATCH(A78,K_Name,0),""))</f>
        <v/>
      </c>
      <c r="AD78">
        <f>IF(N78="",0,IF(COUNTIF($N$7:N78,N78)&gt;1,1,0))</f>
        <v/>
      </c>
    </row>
    <row r="79">
      <c r="A79" s="18" t="n"/>
      <c r="B79" s="18" t="n"/>
      <c r="C79" s="19" t="n"/>
      <c r="D79" s="21" t="n"/>
      <c r="E79" s="12">
        <f>IF(COUNTA(A79:D79)=0,"",IF(A79="","Course name missing",IF(AC79="","Course not on Courses sheet",IF(B79="","Category name missing",IF(AD79=1,"Duplicate category",IF(OR(AND(D79&lt;&gt;"",NOT(ISNUMBER(D79))),AND(ISNUMBER(D79),D79&lt;0)),"Drop must be 0 or more",IF(O79=3,"OK (total points: weight not used)",IF(NOT(ISNUMBER(C79)),"Weight missing",IF(C79&lt;0,"Weight can't be negative","OK")))))))))</f>
        <v/>
      </c>
      <c r="F79" s="17">
        <f>IF(AB79=1,COUNTIFS(I_Course,A79,I_Cat,B79,I_Grd,1),"")</f>
        <v/>
      </c>
      <c r="G79" s="17">
        <f>IF(AB79=1,COUNTIFS(I_Course,A79,I_Cat,B79,I_Drop,1),"")</f>
        <v/>
      </c>
      <c r="H79" s="17">
        <f>IF(AB79=1,COUNTIFS(I_Course,A79,I_Cat,B79,I_Up,1),"")</f>
        <v/>
      </c>
      <c r="I79" s="14">
        <f>IF(AB79&lt;&gt;1,"",IF(O79=2,IF(Q79&gt;0,R79/Q79,""),IF(L79&gt;0,K79/L79,"")))</f>
        <v/>
      </c>
      <c r="J79" s="16">
        <f>IF(M79&lt;&gt;1,"",IF(SUMIFS(C_WU,C_Course,A79,C_M,1)&gt;0,P79/SUMIFS(C_WU,C_Course,A79,C_M,1),""))</f>
        <v/>
      </c>
      <c r="K79" s="9">
        <f>IF(AB79=1,SUMIFS(I_Earn,I_Course,A79,I_Cat,B79,I_Kept,1),"")</f>
        <v/>
      </c>
      <c r="L79" s="9">
        <f>IF(AB79=1,SUMIFS(I_Poss,I_Course,A79,I_Cat,B79,I_Kept,1),"")</f>
        <v/>
      </c>
      <c r="M79">
        <f>IF(AND(AB79=1,O79&lt;&gt;3,ISNUMBER(C79)),IF(C79&gt;=0,1,0),0)</f>
        <v/>
      </c>
      <c r="N79">
        <f>IF(AND(A79&lt;&gt;"",B79&lt;&gt;""),A79&amp;"|"&amp;B79,"")</f>
        <v/>
      </c>
      <c r="O79">
        <f>IF(AC79="","",INDEX(K_Mode,AC79))</f>
        <v/>
      </c>
      <c r="P79">
        <f>IF(M79=1,C79,0)</f>
        <v/>
      </c>
      <c r="Q79">
        <f>IF(AB79=1,COUNTIFS(I_Course,A79,I_Cat,B79,I_Kept,1),0)</f>
        <v/>
      </c>
      <c r="R79">
        <f>IF(AB79=1,SUMIFS(I_Pct,I_Course,A79,I_Cat,B79,I_Kept,1),0)</f>
        <v/>
      </c>
      <c r="S79">
        <f>IF(AB79=1,H79,0)</f>
        <v/>
      </c>
      <c r="T79">
        <f>IF(AB79=1,SUMIFS(I_Poss,I_Course,A79,I_Cat,B79,I_Up,1),0)</f>
        <v/>
      </c>
      <c r="U79">
        <f>IF(M79&lt;&gt;1,0,IF(O79=2,IF(Q79+S79&gt;0,R79/(Q79+S79),0),IF(L79+T79&gt;0,K79/(L79+T79),0)))</f>
        <v/>
      </c>
      <c r="V79">
        <f>IF(M79&lt;&gt;1,0,IF(O79=2,IF(Q79+S79&gt;0,S79/(Q79+S79),1),IF(L79+T79&gt;0,T79/(L79+T79),1)))</f>
        <v/>
      </c>
      <c r="W79">
        <f>P79*U79</f>
        <v/>
      </c>
      <c r="X79">
        <f>P79*V79</f>
        <v/>
      </c>
      <c r="Y79">
        <f>IF(AND(M79=1,Q79&gt;0),P79*I79,0)</f>
        <v/>
      </c>
      <c r="Z79">
        <f>IF(AND(M79=1,Q79&gt;0),P79,0)</f>
        <v/>
      </c>
      <c r="AA79">
        <f>IF(AB79=1,IF(ISNUMBER(D79),IF(D79&gt;=0,INT(D79),0),0),0)</f>
        <v/>
      </c>
      <c r="AB79">
        <f>IF(AND(AC79&lt;&gt;"",B79&lt;&gt;"",AD79=0),1,0)</f>
        <v/>
      </c>
      <c r="AC79">
        <f>IF(A79="","",IF(ISNUMBER(MATCH(A79,K_Name,0)),MATCH(A79,K_Name,0),""))</f>
        <v/>
      </c>
      <c r="AD79">
        <f>IF(N79="",0,IF(COUNTIF($N$7:N79,N79)&gt;1,1,0))</f>
        <v/>
      </c>
    </row>
    <row r="80">
      <c r="A80" s="18" t="n"/>
      <c r="B80" s="18" t="n"/>
      <c r="C80" s="19" t="n"/>
      <c r="D80" s="21" t="n"/>
      <c r="E80" s="12">
        <f>IF(COUNTA(A80:D80)=0,"",IF(A80="","Course name missing",IF(AC80="","Course not on Courses sheet",IF(B80="","Category name missing",IF(AD80=1,"Duplicate category",IF(OR(AND(D80&lt;&gt;"",NOT(ISNUMBER(D80))),AND(ISNUMBER(D80),D80&lt;0)),"Drop must be 0 or more",IF(O80=3,"OK (total points: weight not used)",IF(NOT(ISNUMBER(C80)),"Weight missing",IF(C80&lt;0,"Weight can't be negative","OK")))))))))</f>
        <v/>
      </c>
      <c r="F80" s="17">
        <f>IF(AB80=1,COUNTIFS(I_Course,A80,I_Cat,B80,I_Grd,1),"")</f>
        <v/>
      </c>
      <c r="G80" s="17">
        <f>IF(AB80=1,COUNTIFS(I_Course,A80,I_Cat,B80,I_Drop,1),"")</f>
        <v/>
      </c>
      <c r="H80" s="17">
        <f>IF(AB80=1,COUNTIFS(I_Course,A80,I_Cat,B80,I_Up,1),"")</f>
        <v/>
      </c>
      <c r="I80" s="14">
        <f>IF(AB80&lt;&gt;1,"",IF(O80=2,IF(Q80&gt;0,R80/Q80,""),IF(L80&gt;0,K80/L80,"")))</f>
        <v/>
      </c>
      <c r="J80" s="16">
        <f>IF(M80&lt;&gt;1,"",IF(SUMIFS(C_WU,C_Course,A80,C_M,1)&gt;0,P80/SUMIFS(C_WU,C_Course,A80,C_M,1),""))</f>
        <v/>
      </c>
      <c r="K80" s="9">
        <f>IF(AB80=1,SUMIFS(I_Earn,I_Course,A80,I_Cat,B80,I_Kept,1),"")</f>
        <v/>
      </c>
      <c r="L80" s="9">
        <f>IF(AB80=1,SUMIFS(I_Poss,I_Course,A80,I_Cat,B80,I_Kept,1),"")</f>
        <v/>
      </c>
      <c r="M80">
        <f>IF(AND(AB80=1,O80&lt;&gt;3,ISNUMBER(C80)),IF(C80&gt;=0,1,0),0)</f>
        <v/>
      </c>
      <c r="N80">
        <f>IF(AND(A80&lt;&gt;"",B80&lt;&gt;""),A80&amp;"|"&amp;B80,"")</f>
        <v/>
      </c>
      <c r="O80">
        <f>IF(AC80="","",INDEX(K_Mode,AC80))</f>
        <v/>
      </c>
      <c r="P80">
        <f>IF(M80=1,C80,0)</f>
        <v/>
      </c>
      <c r="Q80">
        <f>IF(AB80=1,COUNTIFS(I_Course,A80,I_Cat,B80,I_Kept,1),0)</f>
        <v/>
      </c>
      <c r="R80">
        <f>IF(AB80=1,SUMIFS(I_Pct,I_Course,A80,I_Cat,B80,I_Kept,1),0)</f>
        <v/>
      </c>
      <c r="S80">
        <f>IF(AB80=1,H80,0)</f>
        <v/>
      </c>
      <c r="T80">
        <f>IF(AB80=1,SUMIFS(I_Poss,I_Course,A80,I_Cat,B80,I_Up,1),0)</f>
        <v/>
      </c>
      <c r="U80">
        <f>IF(M80&lt;&gt;1,0,IF(O80=2,IF(Q80+S80&gt;0,R80/(Q80+S80),0),IF(L80+T80&gt;0,K80/(L80+T80),0)))</f>
        <v/>
      </c>
      <c r="V80">
        <f>IF(M80&lt;&gt;1,0,IF(O80=2,IF(Q80+S80&gt;0,S80/(Q80+S80),1),IF(L80+T80&gt;0,T80/(L80+T80),1)))</f>
        <v/>
      </c>
      <c r="W80">
        <f>P80*U80</f>
        <v/>
      </c>
      <c r="X80">
        <f>P80*V80</f>
        <v/>
      </c>
      <c r="Y80">
        <f>IF(AND(M80=1,Q80&gt;0),P80*I80,0)</f>
        <v/>
      </c>
      <c r="Z80">
        <f>IF(AND(M80=1,Q80&gt;0),P80,0)</f>
        <v/>
      </c>
      <c r="AA80">
        <f>IF(AB80=1,IF(ISNUMBER(D80),IF(D80&gt;=0,INT(D80),0),0),0)</f>
        <v/>
      </c>
      <c r="AB80">
        <f>IF(AND(AC80&lt;&gt;"",B80&lt;&gt;"",AD80=0),1,0)</f>
        <v/>
      </c>
      <c r="AC80">
        <f>IF(A80="","",IF(ISNUMBER(MATCH(A80,K_Name,0)),MATCH(A80,K_Name,0),""))</f>
        <v/>
      </c>
      <c r="AD80">
        <f>IF(N80="",0,IF(COUNTIF($N$7:N80,N80)&gt;1,1,0))</f>
        <v/>
      </c>
    </row>
    <row r="81">
      <c r="A81" s="18" t="n"/>
      <c r="B81" s="18" t="n"/>
      <c r="C81" s="19" t="n"/>
      <c r="D81" s="21" t="n"/>
      <c r="E81" s="12">
        <f>IF(COUNTA(A81:D81)=0,"",IF(A81="","Course name missing",IF(AC81="","Course not on Courses sheet",IF(B81="","Category name missing",IF(AD81=1,"Duplicate category",IF(OR(AND(D81&lt;&gt;"",NOT(ISNUMBER(D81))),AND(ISNUMBER(D81),D81&lt;0)),"Drop must be 0 or more",IF(O81=3,"OK (total points: weight not used)",IF(NOT(ISNUMBER(C81)),"Weight missing",IF(C81&lt;0,"Weight can't be negative","OK")))))))))</f>
        <v/>
      </c>
      <c r="F81" s="17">
        <f>IF(AB81=1,COUNTIFS(I_Course,A81,I_Cat,B81,I_Grd,1),"")</f>
        <v/>
      </c>
      <c r="G81" s="17">
        <f>IF(AB81=1,COUNTIFS(I_Course,A81,I_Cat,B81,I_Drop,1),"")</f>
        <v/>
      </c>
      <c r="H81" s="17">
        <f>IF(AB81=1,COUNTIFS(I_Course,A81,I_Cat,B81,I_Up,1),"")</f>
        <v/>
      </c>
      <c r="I81" s="14">
        <f>IF(AB81&lt;&gt;1,"",IF(O81=2,IF(Q81&gt;0,R81/Q81,""),IF(L81&gt;0,K81/L81,"")))</f>
        <v/>
      </c>
      <c r="J81" s="16">
        <f>IF(M81&lt;&gt;1,"",IF(SUMIFS(C_WU,C_Course,A81,C_M,1)&gt;0,P81/SUMIFS(C_WU,C_Course,A81,C_M,1),""))</f>
        <v/>
      </c>
      <c r="K81" s="9">
        <f>IF(AB81=1,SUMIFS(I_Earn,I_Course,A81,I_Cat,B81,I_Kept,1),"")</f>
        <v/>
      </c>
      <c r="L81" s="9">
        <f>IF(AB81=1,SUMIFS(I_Poss,I_Course,A81,I_Cat,B81,I_Kept,1),"")</f>
        <v/>
      </c>
      <c r="M81">
        <f>IF(AND(AB81=1,O81&lt;&gt;3,ISNUMBER(C81)),IF(C81&gt;=0,1,0),0)</f>
        <v/>
      </c>
      <c r="N81">
        <f>IF(AND(A81&lt;&gt;"",B81&lt;&gt;""),A81&amp;"|"&amp;B81,"")</f>
        <v/>
      </c>
      <c r="O81">
        <f>IF(AC81="","",INDEX(K_Mode,AC81))</f>
        <v/>
      </c>
      <c r="P81">
        <f>IF(M81=1,C81,0)</f>
        <v/>
      </c>
      <c r="Q81">
        <f>IF(AB81=1,COUNTIFS(I_Course,A81,I_Cat,B81,I_Kept,1),0)</f>
        <v/>
      </c>
      <c r="R81">
        <f>IF(AB81=1,SUMIFS(I_Pct,I_Course,A81,I_Cat,B81,I_Kept,1),0)</f>
        <v/>
      </c>
      <c r="S81">
        <f>IF(AB81=1,H81,0)</f>
        <v/>
      </c>
      <c r="T81">
        <f>IF(AB81=1,SUMIFS(I_Poss,I_Course,A81,I_Cat,B81,I_Up,1),0)</f>
        <v/>
      </c>
      <c r="U81">
        <f>IF(M81&lt;&gt;1,0,IF(O81=2,IF(Q81+S81&gt;0,R81/(Q81+S81),0),IF(L81+T81&gt;0,K81/(L81+T81),0)))</f>
        <v/>
      </c>
      <c r="V81">
        <f>IF(M81&lt;&gt;1,0,IF(O81=2,IF(Q81+S81&gt;0,S81/(Q81+S81),1),IF(L81+T81&gt;0,T81/(L81+T81),1)))</f>
        <v/>
      </c>
      <c r="W81">
        <f>P81*U81</f>
        <v/>
      </c>
      <c r="X81">
        <f>P81*V81</f>
        <v/>
      </c>
      <c r="Y81">
        <f>IF(AND(M81=1,Q81&gt;0),P81*I81,0)</f>
        <v/>
      </c>
      <c r="Z81">
        <f>IF(AND(M81=1,Q81&gt;0),P81,0)</f>
        <v/>
      </c>
      <c r="AA81">
        <f>IF(AB81=1,IF(ISNUMBER(D81),IF(D81&gt;=0,INT(D81),0),0),0)</f>
        <v/>
      </c>
      <c r="AB81">
        <f>IF(AND(AC81&lt;&gt;"",B81&lt;&gt;"",AD81=0),1,0)</f>
        <v/>
      </c>
      <c r="AC81">
        <f>IF(A81="","",IF(ISNUMBER(MATCH(A81,K_Name,0)),MATCH(A81,K_Name,0),""))</f>
        <v/>
      </c>
      <c r="AD81">
        <f>IF(N81="",0,IF(COUNTIF($N$7:N81,N81)&gt;1,1,0))</f>
        <v/>
      </c>
    </row>
    <row r="82">
      <c r="A82" s="18" t="n"/>
      <c r="B82" s="18" t="n"/>
      <c r="C82" s="19" t="n"/>
      <c r="D82" s="21" t="n"/>
      <c r="E82" s="12">
        <f>IF(COUNTA(A82:D82)=0,"",IF(A82="","Course name missing",IF(AC82="","Course not on Courses sheet",IF(B82="","Category name missing",IF(AD82=1,"Duplicate category",IF(OR(AND(D82&lt;&gt;"",NOT(ISNUMBER(D82))),AND(ISNUMBER(D82),D82&lt;0)),"Drop must be 0 or more",IF(O82=3,"OK (total points: weight not used)",IF(NOT(ISNUMBER(C82)),"Weight missing",IF(C82&lt;0,"Weight can't be negative","OK")))))))))</f>
        <v/>
      </c>
      <c r="F82" s="17">
        <f>IF(AB82=1,COUNTIFS(I_Course,A82,I_Cat,B82,I_Grd,1),"")</f>
        <v/>
      </c>
      <c r="G82" s="17">
        <f>IF(AB82=1,COUNTIFS(I_Course,A82,I_Cat,B82,I_Drop,1),"")</f>
        <v/>
      </c>
      <c r="H82" s="17">
        <f>IF(AB82=1,COUNTIFS(I_Course,A82,I_Cat,B82,I_Up,1),"")</f>
        <v/>
      </c>
      <c r="I82" s="14">
        <f>IF(AB82&lt;&gt;1,"",IF(O82=2,IF(Q82&gt;0,R82/Q82,""),IF(L82&gt;0,K82/L82,"")))</f>
        <v/>
      </c>
      <c r="J82" s="16">
        <f>IF(M82&lt;&gt;1,"",IF(SUMIFS(C_WU,C_Course,A82,C_M,1)&gt;0,P82/SUMIFS(C_WU,C_Course,A82,C_M,1),""))</f>
        <v/>
      </c>
      <c r="K82" s="9">
        <f>IF(AB82=1,SUMIFS(I_Earn,I_Course,A82,I_Cat,B82,I_Kept,1),"")</f>
        <v/>
      </c>
      <c r="L82" s="9">
        <f>IF(AB82=1,SUMIFS(I_Poss,I_Course,A82,I_Cat,B82,I_Kept,1),"")</f>
        <v/>
      </c>
      <c r="M82">
        <f>IF(AND(AB82=1,O82&lt;&gt;3,ISNUMBER(C82)),IF(C82&gt;=0,1,0),0)</f>
        <v/>
      </c>
      <c r="N82">
        <f>IF(AND(A82&lt;&gt;"",B82&lt;&gt;""),A82&amp;"|"&amp;B82,"")</f>
        <v/>
      </c>
      <c r="O82">
        <f>IF(AC82="","",INDEX(K_Mode,AC82))</f>
        <v/>
      </c>
      <c r="P82">
        <f>IF(M82=1,C82,0)</f>
        <v/>
      </c>
      <c r="Q82">
        <f>IF(AB82=1,COUNTIFS(I_Course,A82,I_Cat,B82,I_Kept,1),0)</f>
        <v/>
      </c>
      <c r="R82">
        <f>IF(AB82=1,SUMIFS(I_Pct,I_Course,A82,I_Cat,B82,I_Kept,1),0)</f>
        <v/>
      </c>
      <c r="S82">
        <f>IF(AB82=1,H82,0)</f>
        <v/>
      </c>
      <c r="T82">
        <f>IF(AB82=1,SUMIFS(I_Poss,I_Course,A82,I_Cat,B82,I_Up,1),0)</f>
        <v/>
      </c>
      <c r="U82">
        <f>IF(M82&lt;&gt;1,0,IF(O82=2,IF(Q82+S82&gt;0,R82/(Q82+S82),0),IF(L82+T82&gt;0,K82/(L82+T82),0)))</f>
        <v/>
      </c>
      <c r="V82">
        <f>IF(M82&lt;&gt;1,0,IF(O82=2,IF(Q82+S82&gt;0,S82/(Q82+S82),1),IF(L82+T82&gt;0,T82/(L82+T82),1)))</f>
        <v/>
      </c>
      <c r="W82">
        <f>P82*U82</f>
        <v/>
      </c>
      <c r="X82">
        <f>P82*V82</f>
        <v/>
      </c>
      <c r="Y82">
        <f>IF(AND(M82=1,Q82&gt;0),P82*I82,0)</f>
        <v/>
      </c>
      <c r="Z82">
        <f>IF(AND(M82=1,Q82&gt;0),P82,0)</f>
        <v/>
      </c>
      <c r="AA82">
        <f>IF(AB82=1,IF(ISNUMBER(D82),IF(D82&gt;=0,INT(D82),0),0),0)</f>
        <v/>
      </c>
      <c r="AB82">
        <f>IF(AND(AC82&lt;&gt;"",B82&lt;&gt;"",AD82=0),1,0)</f>
        <v/>
      </c>
      <c r="AC82">
        <f>IF(A82="","",IF(ISNUMBER(MATCH(A82,K_Name,0)),MATCH(A82,K_Name,0),""))</f>
        <v/>
      </c>
      <c r="AD82">
        <f>IF(N82="",0,IF(COUNTIF($N$7:N82,N82)&gt;1,1,0))</f>
        <v/>
      </c>
    </row>
    <row r="83">
      <c r="A83" s="18" t="n"/>
      <c r="B83" s="18" t="n"/>
      <c r="C83" s="19" t="n"/>
      <c r="D83" s="21" t="n"/>
      <c r="E83" s="12">
        <f>IF(COUNTA(A83:D83)=0,"",IF(A83="","Course name missing",IF(AC83="","Course not on Courses sheet",IF(B83="","Category name missing",IF(AD83=1,"Duplicate category",IF(OR(AND(D83&lt;&gt;"",NOT(ISNUMBER(D83))),AND(ISNUMBER(D83),D83&lt;0)),"Drop must be 0 or more",IF(O83=3,"OK (total points: weight not used)",IF(NOT(ISNUMBER(C83)),"Weight missing",IF(C83&lt;0,"Weight can't be negative","OK")))))))))</f>
        <v/>
      </c>
      <c r="F83" s="17">
        <f>IF(AB83=1,COUNTIFS(I_Course,A83,I_Cat,B83,I_Grd,1),"")</f>
        <v/>
      </c>
      <c r="G83" s="17">
        <f>IF(AB83=1,COUNTIFS(I_Course,A83,I_Cat,B83,I_Drop,1),"")</f>
        <v/>
      </c>
      <c r="H83" s="17">
        <f>IF(AB83=1,COUNTIFS(I_Course,A83,I_Cat,B83,I_Up,1),"")</f>
        <v/>
      </c>
      <c r="I83" s="14">
        <f>IF(AB83&lt;&gt;1,"",IF(O83=2,IF(Q83&gt;0,R83/Q83,""),IF(L83&gt;0,K83/L83,"")))</f>
        <v/>
      </c>
      <c r="J83" s="16">
        <f>IF(M83&lt;&gt;1,"",IF(SUMIFS(C_WU,C_Course,A83,C_M,1)&gt;0,P83/SUMIFS(C_WU,C_Course,A83,C_M,1),""))</f>
        <v/>
      </c>
      <c r="K83" s="9">
        <f>IF(AB83=1,SUMIFS(I_Earn,I_Course,A83,I_Cat,B83,I_Kept,1),"")</f>
        <v/>
      </c>
      <c r="L83" s="9">
        <f>IF(AB83=1,SUMIFS(I_Poss,I_Course,A83,I_Cat,B83,I_Kept,1),"")</f>
        <v/>
      </c>
      <c r="M83">
        <f>IF(AND(AB83=1,O83&lt;&gt;3,ISNUMBER(C83)),IF(C83&gt;=0,1,0),0)</f>
        <v/>
      </c>
      <c r="N83">
        <f>IF(AND(A83&lt;&gt;"",B83&lt;&gt;""),A83&amp;"|"&amp;B83,"")</f>
        <v/>
      </c>
      <c r="O83">
        <f>IF(AC83="","",INDEX(K_Mode,AC83))</f>
        <v/>
      </c>
      <c r="P83">
        <f>IF(M83=1,C83,0)</f>
        <v/>
      </c>
      <c r="Q83">
        <f>IF(AB83=1,COUNTIFS(I_Course,A83,I_Cat,B83,I_Kept,1),0)</f>
        <v/>
      </c>
      <c r="R83">
        <f>IF(AB83=1,SUMIFS(I_Pct,I_Course,A83,I_Cat,B83,I_Kept,1),0)</f>
        <v/>
      </c>
      <c r="S83">
        <f>IF(AB83=1,H83,0)</f>
        <v/>
      </c>
      <c r="T83">
        <f>IF(AB83=1,SUMIFS(I_Poss,I_Course,A83,I_Cat,B83,I_Up,1),0)</f>
        <v/>
      </c>
      <c r="U83">
        <f>IF(M83&lt;&gt;1,0,IF(O83=2,IF(Q83+S83&gt;0,R83/(Q83+S83),0),IF(L83+T83&gt;0,K83/(L83+T83),0)))</f>
        <v/>
      </c>
      <c r="V83">
        <f>IF(M83&lt;&gt;1,0,IF(O83=2,IF(Q83+S83&gt;0,S83/(Q83+S83),1),IF(L83+T83&gt;0,T83/(L83+T83),1)))</f>
        <v/>
      </c>
      <c r="W83">
        <f>P83*U83</f>
        <v/>
      </c>
      <c r="X83">
        <f>P83*V83</f>
        <v/>
      </c>
      <c r="Y83">
        <f>IF(AND(M83=1,Q83&gt;0),P83*I83,0)</f>
        <v/>
      </c>
      <c r="Z83">
        <f>IF(AND(M83=1,Q83&gt;0),P83,0)</f>
        <v/>
      </c>
      <c r="AA83">
        <f>IF(AB83=1,IF(ISNUMBER(D83),IF(D83&gt;=0,INT(D83),0),0),0)</f>
        <v/>
      </c>
      <c r="AB83">
        <f>IF(AND(AC83&lt;&gt;"",B83&lt;&gt;"",AD83=0),1,0)</f>
        <v/>
      </c>
      <c r="AC83">
        <f>IF(A83="","",IF(ISNUMBER(MATCH(A83,K_Name,0)),MATCH(A83,K_Name,0),""))</f>
        <v/>
      </c>
      <c r="AD83">
        <f>IF(N83="",0,IF(COUNTIF($N$7:N83,N83)&gt;1,1,0))</f>
        <v/>
      </c>
    </row>
    <row r="84">
      <c r="A84" s="18" t="n"/>
      <c r="B84" s="18" t="n"/>
      <c r="C84" s="19" t="n"/>
      <c r="D84" s="21" t="n"/>
      <c r="E84" s="12">
        <f>IF(COUNTA(A84:D84)=0,"",IF(A84="","Course name missing",IF(AC84="","Course not on Courses sheet",IF(B84="","Category name missing",IF(AD84=1,"Duplicate category",IF(OR(AND(D84&lt;&gt;"",NOT(ISNUMBER(D84))),AND(ISNUMBER(D84),D84&lt;0)),"Drop must be 0 or more",IF(O84=3,"OK (total points: weight not used)",IF(NOT(ISNUMBER(C84)),"Weight missing",IF(C84&lt;0,"Weight can't be negative","OK")))))))))</f>
        <v/>
      </c>
      <c r="F84" s="17">
        <f>IF(AB84=1,COUNTIFS(I_Course,A84,I_Cat,B84,I_Grd,1),"")</f>
        <v/>
      </c>
      <c r="G84" s="17">
        <f>IF(AB84=1,COUNTIFS(I_Course,A84,I_Cat,B84,I_Drop,1),"")</f>
        <v/>
      </c>
      <c r="H84" s="17">
        <f>IF(AB84=1,COUNTIFS(I_Course,A84,I_Cat,B84,I_Up,1),"")</f>
        <v/>
      </c>
      <c r="I84" s="14">
        <f>IF(AB84&lt;&gt;1,"",IF(O84=2,IF(Q84&gt;0,R84/Q84,""),IF(L84&gt;0,K84/L84,"")))</f>
        <v/>
      </c>
      <c r="J84" s="16">
        <f>IF(M84&lt;&gt;1,"",IF(SUMIFS(C_WU,C_Course,A84,C_M,1)&gt;0,P84/SUMIFS(C_WU,C_Course,A84,C_M,1),""))</f>
        <v/>
      </c>
      <c r="K84" s="9">
        <f>IF(AB84=1,SUMIFS(I_Earn,I_Course,A84,I_Cat,B84,I_Kept,1),"")</f>
        <v/>
      </c>
      <c r="L84" s="9">
        <f>IF(AB84=1,SUMIFS(I_Poss,I_Course,A84,I_Cat,B84,I_Kept,1),"")</f>
        <v/>
      </c>
      <c r="M84">
        <f>IF(AND(AB84=1,O84&lt;&gt;3,ISNUMBER(C84)),IF(C84&gt;=0,1,0),0)</f>
        <v/>
      </c>
      <c r="N84">
        <f>IF(AND(A84&lt;&gt;"",B84&lt;&gt;""),A84&amp;"|"&amp;B84,"")</f>
        <v/>
      </c>
      <c r="O84">
        <f>IF(AC84="","",INDEX(K_Mode,AC84))</f>
        <v/>
      </c>
      <c r="P84">
        <f>IF(M84=1,C84,0)</f>
        <v/>
      </c>
      <c r="Q84">
        <f>IF(AB84=1,COUNTIFS(I_Course,A84,I_Cat,B84,I_Kept,1),0)</f>
        <v/>
      </c>
      <c r="R84">
        <f>IF(AB84=1,SUMIFS(I_Pct,I_Course,A84,I_Cat,B84,I_Kept,1),0)</f>
        <v/>
      </c>
      <c r="S84">
        <f>IF(AB84=1,H84,0)</f>
        <v/>
      </c>
      <c r="T84">
        <f>IF(AB84=1,SUMIFS(I_Poss,I_Course,A84,I_Cat,B84,I_Up,1),0)</f>
        <v/>
      </c>
      <c r="U84">
        <f>IF(M84&lt;&gt;1,0,IF(O84=2,IF(Q84+S84&gt;0,R84/(Q84+S84),0),IF(L84+T84&gt;0,K84/(L84+T84),0)))</f>
        <v/>
      </c>
      <c r="V84">
        <f>IF(M84&lt;&gt;1,0,IF(O84=2,IF(Q84+S84&gt;0,S84/(Q84+S84),1),IF(L84+T84&gt;0,T84/(L84+T84),1)))</f>
        <v/>
      </c>
      <c r="W84">
        <f>P84*U84</f>
        <v/>
      </c>
      <c r="X84">
        <f>P84*V84</f>
        <v/>
      </c>
      <c r="Y84">
        <f>IF(AND(M84=1,Q84&gt;0),P84*I84,0)</f>
        <v/>
      </c>
      <c r="Z84">
        <f>IF(AND(M84=1,Q84&gt;0),P84,0)</f>
        <v/>
      </c>
      <c r="AA84">
        <f>IF(AB84=1,IF(ISNUMBER(D84),IF(D84&gt;=0,INT(D84),0),0),0)</f>
        <v/>
      </c>
      <c r="AB84">
        <f>IF(AND(AC84&lt;&gt;"",B84&lt;&gt;"",AD84=0),1,0)</f>
        <v/>
      </c>
      <c r="AC84">
        <f>IF(A84="","",IF(ISNUMBER(MATCH(A84,K_Name,0)),MATCH(A84,K_Name,0),""))</f>
        <v/>
      </c>
      <c r="AD84">
        <f>IF(N84="",0,IF(COUNTIF($N$7:N84,N84)&gt;1,1,0))</f>
        <v/>
      </c>
    </row>
    <row r="85">
      <c r="A85" s="18" t="n"/>
      <c r="B85" s="18" t="n"/>
      <c r="C85" s="19" t="n"/>
      <c r="D85" s="21" t="n"/>
      <c r="E85" s="12">
        <f>IF(COUNTA(A85:D85)=0,"",IF(A85="","Course name missing",IF(AC85="","Course not on Courses sheet",IF(B85="","Category name missing",IF(AD85=1,"Duplicate category",IF(OR(AND(D85&lt;&gt;"",NOT(ISNUMBER(D85))),AND(ISNUMBER(D85),D85&lt;0)),"Drop must be 0 or more",IF(O85=3,"OK (total points: weight not used)",IF(NOT(ISNUMBER(C85)),"Weight missing",IF(C85&lt;0,"Weight can't be negative","OK")))))))))</f>
        <v/>
      </c>
      <c r="F85" s="17">
        <f>IF(AB85=1,COUNTIFS(I_Course,A85,I_Cat,B85,I_Grd,1),"")</f>
        <v/>
      </c>
      <c r="G85" s="17">
        <f>IF(AB85=1,COUNTIFS(I_Course,A85,I_Cat,B85,I_Drop,1),"")</f>
        <v/>
      </c>
      <c r="H85" s="17">
        <f>IF(AB85=1,COUNTIFS(I_Course,A85,I_Cat,B85,I_Up,1),"")</f>
        <v/>
      </c>
      <c r="I85" s="14">
        <f>IF(AB85&lt;&gt;1,"",IF(O85=2,IF(Q85&gt;0,R85/Q85,""),IF(L85&gt;0,K85/L85,"")))</f>
        <v/>
      </c>
      <c r="J85" s="16">
        <f>IF(M85&lt;&gt;1,"",IF(SUMIFS(C_WU,C_Course,A85,C_M,1)&gt;0,P85/SUMIFS(C_WU,C_Course,A85,C_M,1),""))</f>
        <v/>
      </c>
      <c r="K85" s="9">
        <f>IF(AB85=1,SUMIFS(I_Earn,I_Course,A85,I_Cat,B85,I_Kept,1),"")</f>
        <v/>
      </c>
      <c r="L85" s="9">
        <f>IF(AB85=1,SUMIFS(I_Poss,I_Course,A85,I_Cat,B85,I_Kept,1),"")</f>
        <v/>
      </c>
      <c r="M85">
        <f>IF(AND(AB85=1,O85&lt;&gt;3,ISNUMBER(C85)),IF(C85&gt;=0,1,0),0)</f>
        <v/>
      </c>
      <c r="N85">
        <f>IF(AND(A85&lt;&gt;"",B85&lt;&gt;""),A85&amp;"|"&amp;B85,"")</f>
        <v/>
      </c>
      <c r="O85">
        <f>IF(AC85="","",INDEX(K_Mode,AC85))</f>
        <v/>
      </c>
      <c r="P85">
        <f>IF(M85=1,C85,0)</f>
        <v/>
      </c>
      <c r="Q85">
        <f>IF(AB85=1,COUNTIFS(I_Course,A85,I_Cat,B85,I_Kept,1),0)</f>
        <v/>
      </c>
      <c r="R85">
        <f>IF(AB85=1,SUMIFS(I_Pct,I_Course,A85,I_Cat,B85,I_Kept,1),0)</f>
        <v/>
      </c>
      <c r="S85">
        <f>IF(AB85=1,H85,0)</f>
        <v/>
      </c>
      <c r="T85">
        <f>IF(AB85=1,SUMIFS(I_Poss,I_Course,A85,I_Cat,B85,I_Up,1),0)</f>
        <v/>
      </c>
      <c r="U85">
        <f>IF(M85&lt;&gt;1,0,IF(O85=2,IF(Q85+S85&gt;0,R85/(Q85+S85),0),IF(L85+T85&gt;0,K85/(L85+T85),0)))</f>
        <v/>
      </c>
      <c r="V85">
        <f>IF(M85&lt;&gt;1,0,IF(O85=2,IF(Q85+S85&gt;0,S85/(Q85+S85),1),IF(L85+T85&gt;0,T85/(L85+T85),1)))</f>
        <v/>
      </c>
      <c r="W85">
        <f>P85*U85</f>
        <v/>
      </c>
      <c r="X85">
        <f>P85*V85</f>
        <v/>
      </c>
      <c r="Y85">
        <f>IF(AND(M85=1,Q85&gt;0),P85*I85,0)</f>
        <v/>
      </c>
      <c r="Z85">
        <f>IF(AND(M85=1,Q85&gt;0),P85,0)</f>
        <v/>
      </c>
      <c r="AA85">
        <f>IF(AB85=1,IF(ISNUMBER(D85),IF(D85&gt;=0,INT(D85),0),0),0)</f>
        <v/>
      </c>
      <c r="AB85">
        <f>IF(AND(AC85&lt;&gt;"",B85&lt;&gt;"",AD85=0),1,0)</f>
        <v/>
      </c>
      <c r="AC85">
        <f>IF(A85="","",IF(ISNUMBER(MATCH(A85,K_Name,0)),MATCH(A85,K_Name,0),""))</f>
        <v/>
      </c>
      <c r="AD85">
        <f>IF(N85="",0,IF(COUNTIF($N$7:N85,N85)&gt;1,1,0))</f>
        <v/>
      </c>
    </row>
    <row r="86">
      <c r="A86" s="18" t="n"/>
      <c r="B86" s="18" t="n"/>
      <c r="C86" s="19" t="n"/>
      <c r="D86" s="21" t="n"/>
      <c r="E86" s="12">
        <f>IF(COUNTA(A86:D86)=0,"",IF(A86="","Course name missing",IF(AC86="","Course not on Courses sheet",IF(B86="","Category name missing",IF(AD86=1,"Duplicate category",IF(OR(AND(D86&lt;&gt;"",NOT(ISNUMBER(D86))),AND(ISNUMBER(D86),D86&lt;0)),"Drop must be 0 or more",IF(O86=3,"OK (total points: weight not used)",IF(NOT(ISNUMBER(C86)),"Weight missing",IF(C86&lt;0,"Weight can't be negative","OK")))))))))</f>
        <v/>
      </c>
      <c r="F86" s="17">
        <f>IF(AB86=1,COUNTIFS(I_Course,A86,I_Cat,B86,I_Grd,1),"")</f>
        <v/>
      </c>
      <c r="G86" s="17">
        <f>IF(AB86=1,COUNTIFS(I_Course,A86,I_Cat,B86,I_Drop,1),"")</f>
        <v/>
      </c>
      <c r="H86" s="17">
        <f>IF(AB86=1,COUNTIFS(I_Course,A86,I_Cat,B86,I_Up,1),"")</f>
        <v/>
      </c>
      <c r="I86" s="14">
        <f>IF(AB86&lt;&gt;1,"",IF(O86=2,IF(Q86&gt;0,R86/Q86,""),IF(L86&gt;0,K86/L86,"")))</f>
        <v/>
      </c>
      <c r="J86" s="16">
        <f>IF(M86&lt;&gt;1,"",IF(SUMIFS(C_WU,C_Course,A86,C_M,1)&gt;0,P86/SUMIFS(C_WU,C_Course,A86,C_M,1),""))</f>
        <v/>
      </c>
      <c r="K86" s="9">
        <f>IF(AB86=1,SUMIFS(I_Earn,I_Course,A86,I_Cat,B86,I_Kept,1),"")</f>
        <v/>
      </c>
      <c r="L86" s="9">
        <f>IF(AB86=1,SUMIFS(I_Poss,I_Course,A86,I_Cat,B86,I_Kept,1),"")</f>
        <v/>
      </c>
      <c r="M86">
        <f>IF(AND(AB86=1,O86&lt;&gt;3,ISNUMBER(C86)),IF(C86&gt;=0,1,0),0)</f>
        <v/>
      </c>
      <c r="N86">
        <f>IF(AND(A86&lt;&gt;"",B86&lt;&gt;""),A86&amp;"|"&amp;B86,"")</f>
        <v/>
      </c>
      <c r="O86">
        <f>IF(AC86="","",INDEX(K_Mode,AC86))</f>
        <v/>
      </c>
      <c r="P86">
        <f>IF(M86=1,C86,0)</f>
        <v/>
      </c>
      <c r="Q86">
        <f>IF(AB86=1,COUNTIFS(I_Course,A86,I_Cat,B86,I_Kept,1),0)</f>
        <v/>
      </c>
      <c r="R86">
        <f>IF(AB86=1,SUMIFS(I_Pct,I_Course,A86,I_Cat,B86,I_Kept,1),0)</f>
        <v/>
      </c>
      <c r="S86">
        <f>IF(AB86=1,H86,0)</f>
        <v/>
      </c>
      <c r="T86">
        <f>IF(AB86=1,SUMIFS(I_Poss,I_Course,A86,I_Cat,B86,I_Up,1),0)</f>
        <v/>
      </c>
      <c r="U86">
        <f>IF(M86&lt;&gt;1,0,IF(O86=2,IF(Q86+S86&gt;0,R86/(Q86+S86),0),IF(L86+T86&gt;0,K86/(L86+T86),0)))</f>
        <v/>
      </c>
      <c r="V86">
        <f>IF(M86&lt;&gt;1,0,IF(O86=2,IF(Q86+S86&gt;0,S86/(Q86+S86),1),IF(L86+T86&gt;0,T86/(L86+T86),1)))</f>
        <v/>
      </c>
      <c r="W86">
        <f>P86*U86</f>
        <v/>
      </c>
      <c r="X86">
        <f>P86*V86</f>
        <v/>
      </c>
      <c r="Y86">
        <f>IF(AND(M86=1,Q86&gt;0),P86*I86,0)</f>
        <v/>
      </c>
      <c r="Z86">
        <f>IF(AND(M86=1,Q86&gt;0),P86,0)</f>
        <v/>
      </c>
      <c r="AA86">
        <f>IF(AB86=1,IF(ISNUMBER(D86),IF(D86&gt;=0,INT(D86),0),0),0)</f>
        <v/>
      </c>
      <c r="AB86">
        <f>IF(AND(AC86&lt;&gt;"",B86&lt;&gt;"",AD86=0),1,0)</f>
        <v/>
      </c>
      <c r="AC86">
        <f>IF(A86="","",IF(ISNUMBER(MATCH(A86,K_Name,0)),MATCH(A86,K_Name,0),""))</f>
        <v/>
      </c>
      <c r="AD86">
        <f>IF(N86="",0,IF(COUNTIF($N$7:N86,N86)&gt;1,1,0))</f>
        <v/>
      </c>
    </row>
  </sheetData>
  <sheetProtection selectLockedCells="0" selectUnlockedCells="0" sheet="1" objects="0" insertRows="1" insertHyperlinks="1" autoFilter="1" scenarios="0" formatColumns="0" deleteColumns="1" insertColumns="1" pivotTables="1" deleteRows="1" formatCells="1" formatRows="0" sort="1"/>
  <conditionalFormatting sqref="E7:E86">
    <cfRule type="expression" priority="1" dxfId="0">
      <formula>AND(E7&lt;&gt;"",LEFT(E7,2)&lt;&gt;"OK")</formula>
    </cfRule>
  </conditionalFormatting>
  <dataValidations count="2">
    <dataValidation sqref="A7:A86" showDropDown="0" showInputMessage="0" showErrorMessage="0" allowBlank="1" type="list">
      <formula1>Courses!$A$7:$A$16</formula1>
    </dataValidation>
    <dataValidation sqref="D7:D86" showDropDown="0" showInputMessage="0" showErrorMessage="1" allowBlank="1" error="How many lowest scores to drop: a whole number, 0 or more" type="whole" operator="between">
      <formula1>0</formula1>
      <formula2>100</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Y506"/>
  <sheetViews>
    <sheetView workbookViewId="0">
      <pane xSplit="3" ySplit="6" topLeftCell="D7" activePane="bottomRight" state="frozen"/>
      <selection pane="topRight"/>
      <selection pane="bottomLeft"/>
      <selection pane="bottomRight" activeCell="A1" sqref="A1"/>
    </sheetView>
  </sheetViews>
  <sheetFormatPr baseColWidth="8" defaultRowHeight="15"/>
  <cols>
    <col width="24" customWidth="1" min="1" max="1"/>
    <col width="20" customWidth="1" min="2" max="2"/>
    <col width="24" customWidth="1" min="3" max="3"/>
    <col width="13" customWidth="1" min="4" max="4"/>
    <col width="10" customWidth="1" min="5" max="5"/>
    <col width="10" customWidth="1" min="6" max="6"/>
    <col width="9" customWidth="1" min="7" max="7"/>
    <col width="34" customWidth="1" min="8" max="8"/>
    <col width="9" customWidth="1" min="9" max="9"/>
    <col width="8" customWidth="1" min="10" max="10"/>
    <col hidden="1" width="13"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1" ht="24" customHeight="1">
      <c r="A1" s="1" t="inlineStr">
        <is>
          <t>Items: every assignment, quiz and exam</t>
        </is>
      </c>
    </row>
    <row r="2">
      <c r="A2" s="2" t="inlineStr">
        <is>
          <t>List future items too (with points possible) and leave Points earned blank until graded. That's how the planner knows what's still to come.</t>
        </is>
      </c>
    </row>
    <row r="6" ht="42" customHeight="1">
      <c r="A6" s="13" t="inlineStr">
        <is>
          <t>Course</t>
        </is>
      </c>
      <c r="B6" s="13" t="inlineStr">
        <is>
          <t>Category</t>
        </is>
      </c>
      <c r="C6" s="13" t="inlineStr">
        <is>
          <t>Item</t>
        </is>
      </c>
      <c r="D6" s="13" t="inlineStr">
        <is>
          <t>Due date</t>
        </is>
      </c>
      <c r="E6" s="13" t="inlineStr">
        <is>
          <t>Points earned</t>
        </is>
      </c>
      <c r="F6" s="13" t="inlineStr">
        <is>
          <t>Points possible</t>
        </is>
      </c>
      <c r="G6" s="13" t="inlineStr">
        <is>
          <t>Excused? (Yes)</t>
        </is>
      </c>
      <c r="H6" s="13" t="inlineStr">
        <is>
          <t>Status</t>
        </is>
      </c>
      <c r="I6" s="13" t="inlineStr">
        <is>
          <t>Score %</t>
        </is>
      </c>
      <c r="J6" s="13" t="inlineStr">
        <is>
          <t>Days left</t>
        </is>
      </c>
    </row>
    <row r="7">
      <c r="A7" s="18" t="inlineStr">
        <is>
          <t>BIO 110 General Biology</t>
        </is>
      </c>
      <c r="B7" s="18" t="inlineStr">
        <is>
          <t>Labs</t>
        </is>
      </c>
      <c r="C7" s="18" t="inlineStr">
        <is>
          <t>Lab 1</t>
        </is>
      </c>
      <c r="D7" s="22" t="n">
        <v>46275</v>
      </c>
      <c r="E7" s="19" t="n">
        <v>9</v>
      </c>
      <c r="F7" s="19" t="n">
        <v>10</v>
      </c>
      <c r="G7" s="18" t="n"/>
      <c r="H7" s="12">
        <f>IF(COUNTA(A7:G7)=0,"",IF(G7="Yes","Excused",IF(A7="","Not counted: course missing",IF(L7="","Not counted: course not on Courses sheet",IF(NOT(ISNUMBER(F7)),"Not counted: points possible missing",IF(F7&lt;=0,"Not counted: points possible missing",IF(X7=0,"Not counted: category not set up for this course",IF(E7="",IF(W7="","Upcoming",IF(W7&lt;Today,"Past due, no score yet","Upcoming")),IF(NOT(ISNUMBER(E7)),"Not counted: score isn't a number",IF(E7&lt;0,"Not counted: negative score",IF(U7=1,"Dropped (lowest)","Graded")))))))))))</f>
        <v/>
      </c>
      <c r="I7" s="16">
        <f>IF(P7=1,E7/F7,"")</f>
        <v/>
      </c>
      <c r="J7" s="17">
        <f>IF(W7="","",W7-Today)</f>
        <v/>
      </c>
      <c r="K7" t="n">
        <v>1</v>
      </c>
      <c r="L7">
        <f>IF(A7="","",IF(ISNUMBER(MATCH(A7,K_Name,0)),MATCH(A7,K_Name,0),""))</f>
        <v/>
      </c>
      <c r="M7">
        <f>IF(L7="","",INDEX(K_Mode,L7))</f>
        <v/>
      </c>
      <c r="N7">
        <f>IF(OR(L7="",B7=""),"",IF(ISNUMBER(MATCH(A7&amp;"|"&amp;B7,C_Key,0)),MATCH(A7&amp;"|"&amp;B7,C_Key,0),""))</f>
        <v/>
      </c>
      <c r="O7">
        <f>IF(N7="",0,INDEX(C_DropN,N7))</f>
        <v/>
      </c>
      <c r="P7">
        <f>IF(X7=1,IF(E7="",0,IF(ISNUMBER(E7),IF(E7&gt;=0,1,0),0)),0)</f>
        <v/>
      </c>
      <c r="Q7">
        <f>IF(AND(X7=1,E7=""),1,0)</f>
        <v/>
      </c>
      <c r="R7">
        <f>IF(P7=1,ROUND(E7/F7,10),"")</f>
        <v/>
      </c>
      <c r="S7">
        <f>IF(AND(P7=1,O7&gt;0),COUNTIFS(I_Course,A7,I_Cat,B7,I_Grd,1,I_Key,"&lt;"&amp;R7)+COUNTIFS(I_Course,A7,I_Cat,B7,I_Grd,1,I_Key,R7,I_Row,"&lt;"&amp;K7),"")</f>
        <v/>
      </c>
      <c r="T7">
        <f>IF(AND(P7=1,O7&gt;0),COUNTIFS(I_Course,A7,I_Cat,B7,I_Grd,1),"")</f>
        <v/>
      </c>
      <c r="U7">
        <f>IF(AND(P7=1,O7&gt;0),IF(S7&lt;MIN(O7,T7-1),1,0),0)</f>
        <v/>
      </c>
      <c r="V7">
        <f>IF(AND(P7=1,U7=0),1,0)</f>
        <v/>
      </c>
      <c r="W7">
        <f>IF(AND(Q7=1,ISNUMBER(D7)),INT(D7),"")</f>
        <v/>
      </c>
      <c r="X7">
        <f>IF(L7="",0,IF(G7="Yes",0,IF(NOT(ISNUMBER(F7)),0,IF(F7&lt;=0,0,IF(M7=3,1,IF(N7="",0,IF(INDEX(C_M,N7)=1,1,0)))))))</f>
        <v/>
      </c>
      <c r="Y7">
        <f>IF(LEFT(H7,3)="Not",1,0)</f>
        <v/>
      </c>
    </row>
    <row r="8">
      <c r="A8" s="18" t="inlineStr">
        <is>
          <t>BIO 110 General Biology</t>
        </is>
      </c>
      <c r="B8" s="18" t="inlineStr">
        <is>
          <t>Labs</t>
        </is>
      </c>
      <c r="C8" s="18" t="inlineStr">
        <is>
          <t>Lab 2</t>
        </is>
      </c>
      <c r="D8" s="22" t="n">
        <v>46282</v>
      </c>
      <c r="E8" s="19" t="n">
        <v>8.5</v>
      </c>
      <c r="F8" s="19" t="n">
        <v>10</v>
      </c>
      <c r="G8" s="18" t="n"/>
      <c r="H8" s="12">
        <f>IF(COUNTA(A8:G8)=0,"",IF(G8="Yes","Excused",IF(A8="","Not counted: course missing",IF(L8="","Not counted: course not on Courses sheet",IF(NOT(ISNUMBER(F8)),"Not counted: points possible missing",IF(F8&lt;=0,"Not counted: points possible missing",IF(X8=0,"Not counted: category not set up for this course",IF(E8="",IF(W8="","Upcoming",IF(W8&lt;Today,"Past due, no score yet","Upcoming")),IF(NOT(ISNUMBER(E8)),"Not counted: score isn't a number",IF(E8&lt;0,"Not counted: negative score",IF(U8=1,"Dropped (lowest)","Graded")))))))))))</f>
        <v/>
      </c>
      <c r="I8" s="16">
        <f>IF(P8=1,E8/F8,"")</f>
        <v/>
      </c>
      <c r="J8" s="17">
        <f>IF(W8="","",W8-Today)</f>
        <v/>
      </c>
      <c r="K8" t="n">
        <v>2</v>
      </c>
      <c r="L8">
        <f>IF(A8="","",IF(ISNUMBER(MATCH(A8,K_Name,0)),MATCH(A8,K_Name,0),""))</f>
        <v/>
      </c>
      <c r="M8">
        <f>IF(L8="","",INDEX(K_Mode,L8))</f>
        <v/>
      </c>
      <c r="N8">
        <f>IF(OR(L8="",B8=""),"",IF(ISNUMBER(MATCH(A8&amp;"|"&amp;B8,C_Key,0)),MATCH(A8&amp;"|"&amp;B8,C_Key,0),""))</f>
        <v/>
      </c>
      <c r="O8">
        <f>IF(N8="",0,INDEX(C_DropN,N8))</f>
        <v/>
      </c>
      <c r="P8">
        <f>IF(X8=1,IF(E8="",0,IF(ISNUMBER(E8),IF(E8&gt;=0,1,0),0)),0)</f>
        <v/>
      </c>
      <c r="Q8">
        <f>IF(AND(X8=1,E8=""),1,0)</f>
        <v/>
      </c>
      <c r="R8">
        <f>IF(P8=1,ROUND(E8/F8,10),"")</f>
        <v/>
      </c>
      <c r="S8">
        <f>IF(AND(P8=1,O8&gt;0),COUNTIFS(I_Course,A8,I_Cat,B8,I_Grd,1,I_Key,"&lt;"&amp;R8)+COUNTIFS(I_Course,A8,I_Cat,B8,I_Grd,1,I_Key,R8,I_Row,"&lt;"&amp;K8),"")</f>
        <v/>
      </c>
      <c r="T8">
        <f>IF(AND(P8=1,O8&gt;0),COUNTIFS(I_Course,A8,I_Cat,B8,I_Grd,1),"")</f>
        <v/>
      </c>
      <c r="U8">
        <f>IF(AND(P8=1,O8&gt;0),IF(S8&lt;MIN(O8,T8-1),1,0),0)</f>
        <v/>
      </c>
      <c r="V8">
        <f>IF(AND(P8=1,U8=0),1,0)</f>
        <v/>
      </c>
      <c r="W8">
        <f>IF(AND(Q8=1,ISNUMBER(D8)),INT(D8),"")</f>
        <v/>
      </c>
      <c r="X8">
        <f>IF(L8="",0,IF(G8="Yes",0,IF(NOT(ISNUMBER(F8)),0,IF(F8&lt;=0,0,IF(M8=3,1,IF(N8="",0,IF(INDEX(C_M,N8)=1,1,0)))))))</f>
        <v/>
      </c>
      <c r="Y8">
        <f>IF(LEFT(H8,3)="Not",1,0)</f>
        <v/>
      </c>
    </row>
    <row r="9">
      <c r="A9" s="18" t="inlineStr">
        <is>
          <t>BIO 110 General Biology</t>
        </is>
      </c>
      <c r="B9" s="18" t="inlineStr">
        <is>
          <t>Labs</t>
        </is>
      </c>
      <c r="C9" s="18" t="inlineStr">
        <is>
          <t>Lab 3</t>
        </is>
      </c>
      <c r="D9" s="22" t="n">
        <v>46289</v>
      </c>
      <c r="E9" s="19" t="n">
        <v>10</v>
      </c>
      <c r="F9" s="19" t="n">
        <v>10</v>
      </c>
      <c r="G9" s="18" t="n"/>
      <c r="H9" s="12">
        <f>IF(COUNTA(A9:G9)=0,"",IF(G9="Yes","Excused",IF(A9="","Not counted: course missing",IF(L9="","Not counted: course not on Courses sheet",IF(NOT(ISNUMBER(F9)),"Not counted: points possible missing",IF(F9&lt;=0,"Not counted: points possible missing",IF(X9=0,"Not counted: category not set up for this course",IF(E9="",IF(W9="","Upcoming",IF(W9&lt;Today,"Past due, no score yet","Upcoming")),IF(NOT(ISNUMBER(E9)),"Not counted: score isn't a number",IF(E9&lt;0,"Not counted: negative score",IF(U9=1,"Dropped (lowest)","Graded")))))))))))</f>
        <v/>
      </c>
      <c r="I9" s="16">
        <f>IF(P9=1,E9/F9,"")</f>
        <v/>
      </c>
      <c r="J9" s="17">
        <f>IF(W9="","",W9-Today)</f>
        <v/>
      </c>
      <c r="K9" t="n">
        <v>3</v>
      </c>
      <c r="L9">
        <f>IF(A9="","",IF(ISNUMBER(MATCH(A9,K_Name,0)),MATCH(A9,K_Name,0),""))</f>
        <v/>
      </c>
      <c r="M9">
        <f>IF(L9="","",INDEX(K_Mode,L9))</f>
        <v/>
      </c>
      <c r="N9">
        <f>IF(OR(L9="",B9=""),"",IF(ISNUMBER(MATCH(A9&amp;"|"&amp;B9,C_Key,0)),MATCH(A9&amp;"|"&amp;B9,C_Key,0),""))</f>
        <v/>
      </c>
      <c r="O9">
        <f>IF(N9="",0,INDEX(C_DropN,N9))</f>
        <v/>
      </c>
      <c r="P9">
        <f>IF(X9=1,IF(E9="",0,IF(ISNUMBER(E9),IF(E9&gt;=0,1,0),0)),0)</f>
        <v/>
      </c>
      <c r="Q9">
        <f>IF(AND(X9=1,E9=""),1,0)</f>
        <v/>
      </c>
      <c r="R9">
        <f>IF(P9=1,ROUND(E9/F9,10),"")</f>
        <v/>
      </c>
      <c r="S9">
        <f>IF(AND(P9=1,O9&gt;0),COUNTIFS(I_Course,A9,I_Cat,B9,I_Grd,1,I_Key,"&lt;"&amp;R9)+COUNTIFS(I_Course,A9,I_Cat,B9,I_Grd,1,I_Key,R9,I_Row,"&lt;"&amp;K9),"")</f>
        <v/>
      </c>
      <c r="T9">
        <f>IF(AND(P9=1,O9&gt;0),COUNTIFS(I_Course,A9,I_Cat,B9,I_Grd,1),"")</f>
        <v/>
      </c>
      <c r="U9">
        <f>IF(AND(P9=1,O9&gt;0),IF(S9&lt;MIN(O9,T9-1),1,0),0)</f>
        <v/>
      </c>
      <c r="V9">
        <f>IF(AND(P9=1,U9=0),1,0)</f>
        <v/>
      </c>
      <c r="W9">
        <f>IF(AND(Q9=1,ISNUMBER(D9)),INT(D9),"")</f>
        <v/>
      </c>
      <c r="X9">
        <f>IF(L9="",0,IF(G9="Yes",0,IF(NOT(ISNUMBER(F9)),0,IF(F9&lt;=0,0,IF(M9=3,1,IF(N9="",0,IF(INDEX(C_M,N9)=1,1,0)))))))</f>
        <v/>
      </c>
      <c r="Y9">
        <f>IF(LEFT(H9,3)="Not",1,0)</f>
        <v/>
      </c>
    </row>
    <row r="10">
      <c r="A10" s="18" t="inlineStr">
        <is>
          <t>BIO 110 General Biology</t>
        </is>
      </c>
      <c r="B10" s="18" t="inlineStr">
        <is>
          <t>Labs</t>
        </is>
      </c>
      <c r="C10" s="18" t="inlineStr">
        <is>
          <t>Lab 4</t>
        </is>
      </c>
      <c r="D10" s="22" t="n">
        <v>46296</v>
      </c>
      <c r="E10" s="19" t="n">
        <v>6</v>
      </c>
      <c r="F10" s="19" t="n">
        <v>10</v>
      </c>
      <c r="G10" s="18" t="n"/>
      <c r="H10" s="12">
        <f>IF(COUNTA(A10:G10)=0,"",IF(G10="Yes","Excused",IF(A10="","Not counted: course missing",IF(L10="","Not counted: course not on Courses sheet",IF(NOT(ISNUMBER(F10)),"Not counted: points possible missing",IF(F10&lt;=0,"Not counted: points possible missing",IF(X10=0,"Not counted: category not set up for this course",IF(E10="",IF(W10="","Upcoming",IF(W10&lt;Today,"Past due, no score yet","Upcoming")),IF(NOT(ISNUMBER(E10)),"Not counted: score isn't a number",IF(E10&lt;0,"Not counted: negative score",IF(U10=1,"Dropped (lowest)","Graded")))))))))))</f>
        <v/>
      </c>
      <c r="I10" s="16">
        <f>IF(P10=1,E10/F10,"")</f>
        <v/>
      </c>
      <c r="J10" s="17">
        <f>IF(W10="","",W10-Today)</f>
        <v/>
      </c>
      <c r="K10" t="n">
        <v>4</v>
      </c>
      <c r="L10">
        <f>IF(A10="","",IF(ISNUMBER(MATCH(A10,K_Name,0)),MATCH(A10,K_Name,0),""))</f>
        <v/>
      </c>
      <c r="M10">
        <f>IF(L10="","",INDEX(K_Mode,L10))</f>
        <v/>
      </c>
      <c r="N10">
        <f>IF(OR(L10="",B10=""),"",IF(ISNUMBER(MATCH(A10&amp;"|"&amp;B10,C_Key,0)),MATCH(A10&amp;"|"&amp;B10,C_Key,0),""))</f>
        <v/>
      </c>
      <c r="O10">
        <f>IF(N10="",0,INDEX(C_DropN,N10))</f>
        <v/>
      </c>
      <c r="P10">
        <f>IF(X10=1,IF(E10="",0,IF(ISNUMBER(E10),IF(E10&gt;=0,1,0),0)),0)</f>
        <v/>
      </c>
      <c r="Q10">
        <f>IF(AND(X10=1,E10=""),1,0)</f>
        <v/>
      </c>
      <c r="R10">
        <f>IF(P10=1,ROUND(E10/F10,10),"")</f>
        <v/>
      </c>
      <c r="S10">
        <f>IF(AND(P10=1,O10&gt;0),COUNTIFS(I_Course,A10,I_Cat,B10,I_Grd,1,I_Key,"&lt;"&amp;R10)+COUNTIFS(I_Course,A10,I_Cat,B10,I_Grd,1,I_Key,R10,I_Row,"&lt;"&amp;K10),"")</f>
        <v/>
      </c>
      <c r="T10">
        <f>IF(AND(P10=1,O10&gt;0),COUNTIFS(I_Course,A10,I_Cat,B10,I_Grd,1),"")</f>
        <v/>
      </c>
      <c r="U10">
        <f>IF(AND(P10=1,O10&gt;0),IF(S10&lt;MIN(O10,T10-1),1,0),0)</f>
        <v/>
      </c>
      <c r="V10">
        <f>IF(AND(P10=1,U10=0),1,0)</f>
        <v/>
      </c>
      <c r="W10">
        <f>IF(AND(Q10=1,ISNUMBER(D10)),INT(D10),"")</f>
        <v/>
      </c>
      <c r="X10">
        <f>IF(L10="",0,IF(G10="Yes",0,IF(NOT(ISNUMBER(F10)),0,IF(F10&lt;=0,0,IF(M10=3,1,IF(N10="",0,IF(INDEX(C_M,N10)=1,1,0)))))))</f>
        <v/>
      </c>
      <c r="Y10">
        <f>IF(LEFT(H10,3)="Not",1,0)</f>
        <v/>
      </c>
    </row>
    <row r="11">
      <c r="A11" s="18" t="inlineStr">
        <is>
          <t>BIO 110 General Biology</t>
        </is>
      </c>
      <c r="B11" s="18" t="inlineStr">
        <is>
          <t>Labs</t>
        </is>
      </c>
      <c r="C11" s="18" t="inlineStr">
        <is>
          <t>Lab 5</t>
        </is>
      </c>
      <c r="D11" s="22" t="n">
        <v>46303</v>
      </c>
      <c r="E11" s="19" t="n">
        <v>9.5</v>
      </c>
      <c r="F11" s="19" t="n">
        <v>10</v>
      </c>
      <c r="G11" s="18" t="n"/>
      <c r="H11" s="12">
        <f>IF(COUNTA(A11:G11)=0,"",IF(G11="Yes","Excused",IF(A11="","Not counted: course missing",IF(L11="","Not counted: course not on Courses sheet",IF(NOT(ISNUMBER(F11)),"Not counted: points possible missing",IF(F11&lt;=0,"Not counted: points possible missing",IF(X11=0,"Not counted: category not set up for this course",IF(E11="",IF(W11="","Upcoming",IF(W11&lt;Today,"Past due, no score yet","Upcoming")),IF(NOT(ISNUMBER(E11)),"Not counted: score isn't a number",IF(E11&lt;0,"Not counted: negative score",IF(U11=1,"Dropped (lowest)","Graded")))))))))))</f>
        <v/>
      </c>
      <c r="I11" s="16">
        <f>IF(P11=1,E11/F11,"")</f>
        <v/>
      </c>
      <c r="J11" s="17">
        <f>IF(W11="","",W11-Today)</f>
        <v/>
      </c>
      <c r="K11" t="n">
        <v>5</v>
      </c>
      <c r="L11">
        <f>IF(A11="","",IF(ISNUMBER(MATCH(A11,K_Name,0)),MATCH(A11,K_Name,0),""))</f>
        <v/>
      </c>
      <c r="M11">
        <f>IF(L11="","",INDEX(K_Mode,L11))</f>
        <v/>
      </c>
      <c r="N11">
        <f>IF(OR(L11="",B11=""),"",IF(ISNUMBER(MATCH(A11&amp;"|"&amp;B11,C_Key,0)),MATCH(A11&amp;"|"&amp;B11,C_Key,0),""))</f>
        <v/>
      </c>
      <c r="O11">
        <f>IF(N11="",0,INDEX(C_DropN,N11))</f>
        <v/>
      </c>
      <c r="P11">
        <f>IF(X11=1,IF(E11="",0,IF(ISNUMBER(E11),IF(E11&gt;=0,1,0),0)),0)</f>
        <v/>
      </c>
      <c r="Q11">
        <f>IF(AND(X11=1,E11=""),1,0)</f>
        <v/>
      </c>
      <c r="R11">
        <f>IF(P11=1,ROUND(E11/F11,10),"")</f>
        <v/>
      </c>
      <c r="S11">
        <f>IF(AND(P11=1,O11&gt;0),COUNTIFS(I_Course,A11,I_Cat,B11,I_Grd,1,I_Key,"&lt;"&amp;R11)+COUNTIFS(I_Course,A11,I_Cat,B11,I_Grd,1,I_Key,R11,I_Row,"&lt;"&amp;K11),"")</f>
        <v/>
      </c>
      <c r="T11">
        <f>IF(AND(P11=1,O11&gt;0),COUNTIFS(I_Course,A11,I_Cat,B11,I_Grd,1),"")</f>
        <v/>
      </c>
      <c r="U11">
        <f>IF(AND(P11=1,O11&gt;0),IF(S11&lt;MIN(O11,T11-1),1,0),0)</f>
        <v/>
      </c>
      <c r="V11">
        <f>IF(AND(P11=1,U11=0),1,0)</f>
        <v/>
      </c>
      <c r="W11">
        <f>IF(AND(Q11=1,ISNUMBER(D11)),INT(D11),"")</f>
        <v/>
      </c>
      <c r="X11">
        <f>IF(L11="",0,IF(G11="Yes",0,IF(NOT(ISNUMBER(F11)),0,IF(F11&lt;=0,0,IF(M11=3,1,IF(N11="",0,IF(INDEX(C_M,N11)=1,1,0)))))))</f>
        <v/>
      </c>
      <c r="Y11">
        <f>IF(LEFT(H11,3)="Not",1,0)</f>
        <v/>
      </c>
    </row>
    <row r="12">
      <c r="A12" s="18" t="inlineStr">
        <is>
          <t>BIO 110 General Biology</t>
        </is>
      </c>
      <c r="B12" s="18" t="inlineStr">
        <is>
          <t>Labs</t>
        </is>
      </c>
      <c r="C12" s="18" t="inlineStr">
        <is>
          <t>Lab 6</t>
        </is>
      </c>
      <c r="D12" s="22" t="n">
        <v>46310</v>
      </c>
      <c r="E12" s="19" t="n">
        <v>9</v>
      </c>
      <c r="F12" s="19" t="n">
        <v>10</v>
      </c>
      <c r="G12" s="18" t="n"/>
      <c r="H12" s="12">
        <f>IF(COUNTA(A12:G12)=0,"",IF(G12="Yes","Excused",IF(A12="","Not counted: course missing",IF(L12="","Not counted: course not on Courses sheet",IF(NOT(ISNUMBER(F12)),"Not counted: points possible missing",IF(F12&lt;=0,"Not counted: points possible missing",IF(X12=0,"Not counted: category not set up for this course",IF(E12="",IF(W12="","Upcoming",IF(W12&lt;Today,"Past due, no score yet","Upcoming")),IF(NOT(ISNUMBER(E12)),"Not counted: score isn't a number",IF(E12&lt;0,"Not counted: negative score",IF(U12=1,"Dropped (lowest)","Graded")))))))))))</f>
        <v/>
      </c>
      <c r="I12" s="16">
        <f>IF(P12=1,E12/F12,"")</f>
        <v/>
      </c>
      <c r="J12" s="17">
        <f>IF(W12="","",W12-Today)</f>
        <v/>
      </c>
      <c r="K12" t="n">
        <v>6</v>
      </c>
      <c r="L12">
        <f>IF(A12="","",IF(ISNUMBER(MATCH(A12,K_Name,0)),MATCH(A12,K_Name,0),""))</f>
        <v/>
      </c>
      <c r="M12">
        <f>IF(L12="","",INDEX(K_Mode,L12))</f>
        <v/>
      </c>
      <c r="N12">
        <f>IF(OR(L12="",B12=""),"",IF(ISNUMBER(MATCH(A12&amp;"|"&amp;B12,C_Key,0)),MATCH(A12&amp;"|"&amp;B12,C_Key,0),""))</f>
        <v/>
      </c>
      <c r="O12">
        <f>IF(N12="",0,INDEX(C_DropN,N12))</f>
        <v/>
      </c>
      <c r="P12">
        <f>IF(X12=1,IF(E12="",0,IF(ISNUMBER(E12),IF(E12&gt;=0,1,0),0)),0)</f>
        <v/>
      </c>
      <c r="Q12">
        <f>IF(AND(X12=1,E12=""),1,0)</f>
        <v/>
      </c>
      <c r="R12">
        <f>IF(P12=1,ROUND(E12/F12,10),"")</f>
        <v/>
      </c>
      <c r="S12">
        <f>IF(AND(P12=1,O12&gt;0),COUNTIFS(I_Course,A12,I_Cat,B12,I_Grd,1,I_Key,"&lt;"&amp;R12)+COUNTIFS(I_Course,A12,I_Cat,B12,I_Grd,1,I_Key,R12,I_Row,"&lt;"&amp;K12),"")</f>
        <v/>
      </c>
      <c r="T12">
        <f>IF(AND(P12=1,O12&gt;0),COUNTIFS(I_Course,A12,I_Cat,B12,I_Grd,1),"")</f>
        <v/>
      </c>
      <c r="U12">
        <f>IF(AND(P12=1,O12&gt;0),IF(S12&lt;MIN(O12,T12-1),1,0),0)</f>
        <v/>
      </c>
      <c r="V12">
        <f>IF(AND(P12=1,U12=0),1,0)</f>
        <v/>
      </c>
      <c r="W12">
        <f>IF(AND(Q12=1,ISNUMBER(D12)),INT(D12),"")</f>
        <v/>
      </c>
      <c r="X12">
        <f>IF(L12="",0,IF(G12="Yes",0,IF(NOT(ISNUMBER(F12)),0,IF(F12&lt;=0,0,IF(M12=3,1,IF(N12="",0,IF(INDEX(C_M,N12)=1,1,0)))))))</f>
        <v/>
      </c>
      <c r="Y12">
        <f>IF(LEFT(H12,3)="Not",1,0)</f>
        <v/>
      </c>
    </row>
    <row r="13">
      <c r="A13" s="18" t="inlineStr">
        <is>
          <t>BIO 110 General Biology</t>
        </is>
      </c>
      <c r="B13" s="18" t="inlineStr">
        <is>
          <t>Labs</t>
        </is>
      </c>
      <c r="C13" s="18" t="inlineStr">
        <is>
          <t>Lab 7</t>
        </is>
      </c>
      <c r="D13" s="22" t="n">
        <v>46331</v>
      </c>
      <c r="E13" s="19" t="n"/>
      <c r="F13" s="19" t="n">
        <v>10</v>
      </c>
      <c r="G13" s="18" t="n"/>
      <c r="H13" s="12">
        <f>IF(COUNTA(A13:G13)=0,"",IF(G13="Yes","Excused",IF(A13="","Not counted: course missing",IF(L13="","Not counted: course not on Courses sheet",IF(NOT(ISNUMBER(F13)),"Not counted: points possible missing",IF(F13&lt;=0,"Not counted: points possible missing",IF(X13=0,"Not counted: category not set up for this course",IF(E13="",IF(W13="","Upcoming",IF(W13&lt;Today,"Past due, no score yet","Upcoming")),IF(NOT(ISNUMBER(E13)),"Not counted: score isn't a number",IF(E13&lt;0,"Not counted: negative score",IF(U13=1,"Dropped (lowest)","Graded")))))))))))</f>
        <v/>
      </c>
      <c r="I13" s="16">
        <f>IF(P13=1,E13/F13,"")</f>
        <v/>
      </c>
      <c r="J13" s="17">
        <f>IF(W13="","",W13-Today)</f>
        <v/>
      </c>
      <c r="K13" t="n">
        <v>7</v>
      </c>
      <c r="L13">
        <f>IF(A13="","",IF(ISNUMBER(MATCH(A13,K_Name,0)),MATCH(A13,K_Name,0),""))</f>
        <v/>
      </c>
      <c r="M13">
        <f>IF(L13="","",INDEX(K_Mode,L13))</f>
        <v/>
      </c>
      <c r="N13">
        <f>IF(OR(L13="",B13=""),"",IF(ISNUMBER(MATCH(A13&amp;"|"&amp;B13,C_Key,0)),MATCH(A13&amp;"|"&amp;B13,C_Key,0),""))</f>
        <v/>
      </c>
      <c r="O13">
        <f>IF(N13="",0,INDEX(C_DropN,N13))</f>
        <v/>
      </c>
      <c r="P13">
        <f>IF(X13=1,IF(E13="",0,IF(ISNUMBER(E13),IF(E13&gt;=0,1,0),0)),0)</f>
        <v/>
      </c>
      <c r="Q13">
        <f>IF(AND(X13=1,E13=""),1,0)</f>
        <v/>
      </c>
      <c r="R13">
        <f>IF(P13=1,ROUND(E13/F13,10),"")</f>
        <v/>
      </c>
      <c r="S13">
        <f>IF(AND(P13=1,O13&gt;0),COUNTIFS(I_Course,A13,I_Cat,B13,I_Grd,1,I_Key,"&lt;"&amp;R13)+COUNTIFS(I_Course,A13,I_Cat,B13,I_Grd,1,I_Key,R13,I_Row,"&lt;"&amp;K13),"")</f>
        <v/>
      </c>
      <c r="T13">
        <f>IF(AND(P13=1,O13&gt;0),COUNTIFS(I_Course,A13,I_Cat,B13,I_Grd,1),"")</f>
        <v/>
      </c>
      <c r="U13">
        <f>IF(AND(P13=1,O13&gt;0),IF(S13&lt;MIN(O13,T13-1),1,0),0)</f>
        <v/>
      </c>
      <c r="V13">
        <f>IF(AND(P13=1,U13=0),1,0)</f>
        <v/>
      </c>
      <c r="W13">
        <f>IF(AND(Q13=1,ISNUMBER(D13)),INT(D13),"")</f>
        <v/>
      </c>
      <c r="X13">
        <f>IF(L13="",0,IF(G13="Yes",0,IF(NOT(ISNUMBER(F13)),0,IF(F13&lt;=0,0,IF(M13=3,1,IF(N13="",0,IF(INDEX(C_M,N13)=1,1,0)))))))</f>
        <v/>
      </c>
      <c r="Y13">
        <f>IF(LEFT(H13,3)="Not",1,0)</f>
        <v/>
      </c>
    </row>
    <row r="14">
      <c r="A14" s="18" t="inlineStr">
        <is>
          <t>BIO 110 General Biology</t>
        </is>
      </c>
      <c r="B14" s="18" t="inlineStr">
        <is>
          <t>Labs</t>
        </is>
      </c>
      <c r="C14" s="18" t="inlineStr">
        <is>
          <t>Lab 8</t>
        </is>
      </c>
      <c r="D14" s="22" t="n">
        <v>46345</v>
      </c>
      <c r="E14" s="19" t="n"/>
      <c r="F14" s="19" t="n">
        <v>10</v>
      </c>
      <c r="G14" s="18" t="n"/>
      <c r="H14" s="12">
        <f>IF(COUNTA(A14:G14)=0,"",IF(G14="Yes","Excused",IF(A14="","Not counted: course missing",IF(L14="","Not counted: course not on Courses sheet",IF(NOT(ISNUMBER(F14)),"Not counted: points possible missing",IF(F14&lt;=0,"Not counted: points possible missing",IF(X14=0,"Not counted: category not set up for this course",IF(E14="",IF(W14="","Upcoming",IF(W14&lt;Today,"Past due, no score yet","Upcoming")),IF(NOT(ISNUMBER(E14)),"Not counted: score isn't a number",IF(E14&lt;0,"Not counted: negative score",IF(U14=1,"Dropped (lowest)","Graded")))))))))))</f>
        <v/>
      </c>
      <c r="I14" s="16">
        <f>IF(P14=1,E14/F14,"")</f>
        <v/>
      </c>
      <c r="J14" s="17">
        <f>IF(W14="","",W14-Today)</f>
        <v/>
      </c>
      <c r="K14" t="n">
        <v>8</v>
      </c>
      <c r="L14">
        <f>IF(A14="","",IF(ISNUMBER(MATCH(A14,K_Name,0)),MATCH(A14,K_Name,0),""))</f>
        <v/>
      </c>
      <c r="M14">
        <f>IF(L14="","",INDEX(K_Mode,L14))</f>
        <v/>
      </c>
      <c r="N14">
        <f>IF(OR(L14="",B14=""),"",IF(ISNUMBER(MATCH(A14&amp;"|"&amp;B14,C_Key,0)),MATCH(A14&amp;"|"&amp;B14,C_Key,0),""))</f>
        <v/>
      </c>
      <c r="O14">
        <f>IF(N14="",0,INDEX(C_DropN,N14))</f>
        <v/>
      </c>
      <c r="P14">
        <f>IF(X14=1,IF(E14="",0,IF(ISNUMBER(E14),IF(E14&gt;=0,1,0),0)),0)</f>
        <v/>
      </c>
      <c r="Q14">
        <f>IF(AND(X14=1,E14=""),1,0)</f>
        <v/>
      </c>
      <c r="R14">
        <f>IF(P14=1,ROUND(E14/F14,10),"")</f>
        <v/>
      </c>
      <c r="S14">
        <f>IF(AND(P14=1,O14&gt;0),COUNTIFS(I_Course,A14,I_Cat,B14,I_Grd,1,I_Key,"&lt;"&amp;R14)+COUNTIFS(I_Course,A14,I_Cat,B14,I_Grd,1,I_Key,R14,I_Row,"&lt;"&amp;K14),"")</f>
        <v/>
      </c>
      <c r="T14">
        <f>IF(AND(P14=1,O14&gt;0),COUNTIFS(I_Course,A14,I_Cat,B14,I_Grd,1),"")</f>
        <v/>
      </c>
      <c r="U14">
        <f>IF(AND(P14=1,O14&gt;0),IF(S14&lt;MIN(O14,T14-1),1,0),0)</f>
        <v/>
      </c>
      <c r="V14">
        <f>IF(AND(P14=1,U14=0),1,0)</f>
        <v/>
      </c>
      <c r="W14">
        <f>IF(AND(Q14=1,ISNUMBER(D14)),INT(D14),"")</f>
        <v/>
      </c>
      <c r="X14">
        <f>IF(L14="",0,IF(G14="Yes",0,IF(NOT(ISNUMBER(F14)),0,IF(F14&lt;=0,0,IF(M14=3,1,IF(N14="",0,IF(INDEX(C_M,N14)=1,1,0)))))))</f>
        <v/>
      </c>
      <c r="Y14">
        <f>IF(LEFT(H14,3)="Not",1,0)</f>
        <v/>
      </c>
    </row>
    <row r="15">
      <c r="A15" s="18" t="inlineStr">
        <is>
          <t>BIO 110 General Biology</t>
        </is>
      </c>
      <c r="B15" s="18" t="inlineStr">
        <is>
          <t>Quizzes</t>
        </is>
      </c>
      <c r="C15" s="18" t="inlineStr">
        <is>
          <t>Quiz 1</t>
        </is>
      </c>
      <c r="D15" s="22" t="n">
        <v>46280</v>
      </c>
      <c r="E15" s="19" t="n">
        <v>8</v>
      </c>
      <c r="F15" s="19" t="n">
        <v>10</v>
      </c>
      <c r="G15" s="18" t="n"/>
      <c r="H15" s="12">
        <f>IF(COUNTA(A15:G15)=0,"",IF(G15="Yes","Excused",IF(A15="","Not counted: course missing",IF(L15="","Not counted: course not on Courses sheet",IF(NOT(ISNUMBER(F15)),"Not counted: points possible missing",IF(F15&lt;=0,"Not counted: points possible missing",IF(X15=0,"Not counted: category not set up for this course",IF(E15="",IF(W15="","Upcoming",IF(W15&lt;Today,"Past due, no score yet","Upcoming")),IF(NOT(ISNUMBER(E15)),"Not counted: score isn't a number",IF(E15&lt;0,"Not counted: negative score",IF(U15=1,"Dropped (lowest)","Graded")))))))))))</f>
        <v/>
      </c>
      <c r="I15" s="16">
        <f>IF(P15=1,E15/F15,"")</f>
        <v/>
      </c>
      <c r="J15" s="17">
        <f>IF(W15="","",W15-Today)</f>
        <v/>
      </c>
      <c r="K15" t="n">
        <v>9</v>
      </c>
      <c r="L15">
        <f>IF(A15="","",IF(ISNUMBER(MATCH(A15,K_Name,0)),MATCH(A15,K_Name,0),""))</f>
        <v/>
      </c>
      <c r="M15">
        <f>IF(L15="","",INDEX(K_Mode,L15))</f>
        <v/>
      </c>
      <c r="N15">
        <f>IF(OR(L15="",B15=""),"",IF(ISNUMBER(MATCH(A15&amp;"|"&amp;B15,C_Key,0)),MATCH(A15&amp;"|"&amp;B15,C_Key,0),""))</f>
        <v/>
      </c>
      <c r="O15">
        <f>IF(N15="",0,INDEX(C_DropN,N15))</f>
        <v/>
      </c>
      <c r="P15">
        <f>IF(X15=1,IF(E15="",0,IF(ISNUMBER(E15),IF(E15&gt;=0,1,0),0)),0)</f>
        <v/>
      </c>
      <c r="Q15">
        <f>IF(AND(X15=1,E15=""),1,0)</f>
        <v/>
      </c>
      <c r="R15">
        <f>IF(P15=1,ROUND(E15/F15,10),"")</f>
        <v/>
      </c>
      <c r="S15">
        <f>IF(AND(P15=1,O15&gt;0),COUNTIFS(I_Course,A15,I_Cat,B15,I_Grd,1,I_Key,"&lt;"&amp;R15)+COUNTIFS(I_Course,A15,I_Cat,B15,I_Grd,1,I_Key,R15,I_Row,"&lt;"&amp;K15),"")</f>
        <v/>
      </c>
      <c r="T15">
        <f>IF(AND(P15=1,O15&gt;0),COUNTIFS(I_Course,A15,I_Cat,B15,I_Grd,1),"")</f>
        <v/>
      </c>
      <c r="U15">
        <f>IF(AND(P15=1,O15&gt;0),IF(S15&lt;MIN(O15,T15-1),1,0),0)</f>
        <v/>
      </c>
      <c r="V15">
        <f>IF(AND(P15=1,U15=0),1,0)</f>
        <v/>
      </c>
      <c r="W15">
        <f>IF(AND(Q15=1,ISNUMBER(D15)),INT(D15),"")</f>
        <v/>
      </c>
      <c r="X15">
        <f>IF(L15="",0,IF(G15="Yes",0,IF(NOT(ISNUMBER(F15)),0,IF(F15&lt;=0,0,IF(M15=3,1,IF(N15="",0,IF(INDEX(C_M,N15)=1,1,0)))))))</f>
        <v/>
      </c>
      <c r="Y15">
        <f>IF(LEFT(H15,3)="Not",1,0)</f>
        <v/>
      </c>
    </row>
    <row r="16">
      <c r="A16" s="18" t="inlineStr">
        <is>
          <t>BIO 110 General Biology</t>
        </is>
      </c>
      <c r="B16" s="18" t="inlineStr">
        <is>
          <t>Quizzes</t>
        </is>
      </c>
      <c r="C16" s="18" t="inlineStr">
        <is>
          <t>Quiz 2</t>
        </is>
      </c>
      <c r="D16" s="22" t="n">
        <v>46287</v>
      </c>
      <c r="E16" s="19" t="n">
        <v>9</v>
      </c>
      <c r="F16" s="19" t="n">
        <v>10</v>
      </c>
      <c r="G16" s="18" t="n"/>
      <c r="H16" s="12">
        <f>IF(COUNTA(A16:G16)=0,"",IF(G16="Yes","Excused",IF(A16="","Not counted: course missing",IF(L16="","Not counted: course not on Courses sheet",IF(NOT(ISNUMBER(F16)),"Not counted: points possible missing",IF(F16&lt;=0,"Not counted: points possible missing",IF(X16=0,"Not counted: category not set up for this course",IF(E16="",IF(W16="","Upcoming",IF(W16&lt;Today,"Past due, no score yet","Upcoming")),IF(NOT(ISNUMBER(E16)),"Not counted: score isn't a number",IF(E16&lt;0,"Not counted: negative score",IF(U16=1,"Dropped (lowest)","Graded")))))))))))</f>
        <v/>
      </c>
      <c r="I16" s="16">
        <f>IF(P16=1,E16/F16,"")</f>
        <v/>
      </c>
      <c r="J16" s="17">
        <f>IF(W16="","",W16-Today)</f>
        <v/>
      </c>
      <c r="K16" t="n">
        <v>10</v>
      </c>
      <c r="L16">
        <f>IF(A16="","",IF(ISNUMBER(MATCH(A16,K_Name,0)),MATCH(A16,K_Name,0),""))</f>
        <v/>
      </c>
      <c r="M16">
        <f>IF(L16="","",INDEX(K_Mode,L16))</f>
        <v/>
      </c>
      <c r="N16">
        <f>IF(OR(L16="",B16=""),"",IF(ISNUMBER(MATCH(A16&amp;"|"&amp;B16,C_Key,0)),MATCH(A16&amp;"|"&amp;B16,C_Key,0),""))</f>
        <v/>
      </c>
      <c r="O16">
        <f>IF(N16="",0,INDEX(C_DropN,N16))</f>
        <v/>
      </c>
      <c r="P16">
        <f>IF(X16=1,IF(E16="",0,IF(ISNUMBER(E16),IF(E16&gt;=0,1,0),0)),0)</f>
        <v/>
      </c>
      <c r="Q16">
        <f>IF(AND(X16=1,E16=""),1,0)</f>
        <v/>
      </c>
      <c r="R16">
        <f>IF(P16=1,ROUND(E16/F16,10),"")</f>
        <v/>
      </c>
      <c r="S16">
        <f>IF(AND(P16=1,O16&gt;0),COUNTIFS(I_Course,A16,I_Cat,B16,I_Grd,1,I_Key,"&lt;"&amp;R16)+COUNTIFS(I_Course,A16,I_Cat,B16,I_Grd,1,I_Key,R16,I_Row,"&lt;"&amp;K16),"")</f>
        <v/>
      </c>
      <c r="T16">
        <f>IF(AND(P16=1,O16&gt;0),COUNTIFS(I_Course,A16,I_Cat,B16,I_Grd,1),"")</f>
        <v/>
      </c>
      <c r="U16">
        <f>IF(AND(P16=1,O16&gt;0),IF(S16&lt;MIN(O16,T16-1),1,0),0)</f>
        <v/>
      </c>
      <c r="V16">
        <f>IF(AND(P16=1,U16=0),1,0)</f>
        <v/>
      </c>
      <c r="W16">
        <f>IF(AND(Q16=1,ISNUMBER(D16)),INT(D16),"")</f>
        <v/>
      </c>
      <c r="X16">
        <f>IF(L16="",0,IF(G16="Yes",0,IF(NOT(ISNUMBER(F16)),0,IF(F16&lt;=0,0,IF(M16=3,1,IF(N16="",0,IF(INDEX(C_M,N16)=1,1,0)))))))</f>
        <v/>
      </c>
      <c r="Y16">
        <f>IF(LEFT(H16,3)="Not",1,0)</f>
        <v/>
      </c>
    </row>
    <row r="17">
      <c r="A17" s="18" t="inlineStr">
        <is>
          <t>BIO 110 General Biology</t>
        </is>
      </c>
      <c r="B17" s="18" t="inlineStr">
        <is>
          <t>Quizzes</t>
        </is>
      </c>
      <c r="C17" s="18" t="inlineStr">
        <is>
          <t>Quiz 3</t>
        </is>
      </c>
      <c r="D17" s="22" t="n">
        <v>46294</v>
      </c>
      <c r="E17" s="19" t="n">
        <v>5</v>
      </c>
      <c r="F17" s="19" t="n">
        <v>10</v>
      </c>
      <c r="G17" s="18" t="n"/>
      <c r="H17" s="12">
        <f>IF(COUNTA(A17:G17)=0,"",IF(G17="Yes","Excused",IF(A17="","Not counted: course missing",IF(L17="","Not counted: course not on Courses sheet",IF(NOT(ISNUMBER(F17)),"Not counted: points possible missing",IF(F17&lt;=0,"Not counted: points possible missing",IF(X17=0,"Not counted: category not set up for this course",IF(E17="",IF(W17="","Upcoming",IF(W17&lt;Today,"Past due, no score yet","Upcoming")),IF(NOT(ISNUMBER(E17)),"Not counted: score isn't a number",IF(E17&lt;0,"Not counted: negative score",IF(U17=1,"Dropped (lowest)","Graded")))))))))))</f>
        <v/>
      </c>
      <c r="I17" s="16">
        <f>IF(P17=1,E17/F17,"")</f>
        <v/>
      </c>
      <c r="J17" s="17">
        <f>IF(W17="","",W17-Today)</f>
        <v/>
      </c>
      <c r="K17" t="n">
        <v>11</v>
      </c>
      <c r="L17">
        <f>IF(A17="","",IF(ISNUMBER(MATCH(A17,K_Name,0)),MATCH(A17,K_Name,0),""))</f>
        <v/>
      </c>
      <c r="M17">
        <f>IF(L17="","",INDEX(K_Mode,L17))</f>
        <v/>
      </c>
      <c r="N17">
        <f>IF(OR(L17="",B17=""),"",IF(ISNUMBER(MATCH(A17&amp;"|"&amp;B17,C_Key,0)),MATCH(A17&amp;"|"&amp;B17,C_Key,0),""))</f>
        <v/>
      </c>
      <c r="O17">
        <f>IF(N17="",0,INDEX(C_DropN,N17))</f>
        <v/>
      </c>
      <c r="P17">
        <f>IF(X17=1,IF(E17="",0,IF(ISNUMBER(E17),IF(E17&gt;=0,1,0),0)),0)</f>
        <v/>
      </c>
      <c r="Q17">
        <f>IF(AND(X17=1,E17=""),1,0)</f>
        <v/>
      </c>
      <c r="R17">
        <f>IF(P17=1,ROUND(E17/F17,10),"")</f>
        <v/>
      </c>
      <c r="S17">
        <f>IF(AND(P17=1,O17&gt;0),COUNTIFS(I_Course,A17,I_Cat,B17,I_Grd,1,I_Key,"&lt;"&amp;R17)+COUNTIFS(I_Course,A17,I_Cat,B17,I_Grd,1,I_Key,R17,I_Row,"&lt;"&amp;K17),"")</f>
        <v/>
      </c>
      <c r="T17">
        <f>IF(AND(P17=1,O17&gt;0),COUNTIFS(I_Course,A17,I_Cat,B17,I_Grd,1),"")</f>
        <v/>
      </c>
      <c r="U17">
        <f>IF(AND(P17=1,O17&gt;0),IF(S17&lt;MIN(O17,T17-1),1,0),0)</f>
        <v/>
      </c>
      <c r="V17">
        <f>IF(AND(P17=1,U17=0),1,0)</f>
        <v/>
      </c>
      <c r="W17">
        <f>IF(AND(Q17=1,ISNUMBER(D17)),INT(D17),"")</f>
        <v/>
      </c>
      <c r="X17">
        <f>IF(L17="",0,IF(G17="Yes",0,IF(NOT(ISNUMBER(F17)),0,IF(F17&lt;=0,0,IF(M17=3,1,IF(N17="",0,IF(INDEX(C_M,N17)=1,1,0)))))))</f>
        <v/>
      </c>
      <c r="Y17">
        <f>IF(LEFT(H17,3)="Not",1,0)</f>
        <v/>
      </c>
    </row>
    <row r="18">
      <c r="A18" s="18" t="inlineStr">
        <is>
          <t>BIO 110 General Biology</t>
        </is>
      </c>
      <c r="B18" s="18" t="inlineStr">
        <is>
          <t>Quizzes</t>
        </is>
      </c>
      <c r="C18" s="18" t="inlineStr">
        <is>
          <t>Quiz 4</t>
        </is>
      </c>
      <c r="D18" s="22" t="n">
        <v>46301</v>
      </c>
      <c r="E18" s="19" t="n">
        <v>10</v>
      </c>
      <c r="F18" s="19" t="n">
        <v>10</v>
      </c>
      <c r="G18" s="18" t="n"/>
      <c r="H18" s="12">
        <f>IF(COUNTA(A18:G18)=0,"",IF(G18="Yes","Excused",IF(A18="","Not counted: course missing",IF(L18="","Not counted: course not on Courses sheet",IF(NOT(ISNUMBER(F18)),"Not counted: points possible missing",IF(F18&lt;=0,"Not counted: points possible missing",IF(X18=0,"Not counted: category not set up for this course",IF(E18="",IF(W18="","Upcoming",IF(W18&lt;Today,"Past due, no score yet","Upcoming")),IF(NOT(ISNUMBER(E18)),"Not counted: score isn't a number",IF(E18&lt;0,"Not counted: negative score",IF(U18=1,"Dropped (lowest)","Graded")))))))))))</f>
        <v/>
      </c>
      <c r="I18" s="16">
        <f>IF(P18=1,E18/F18,"")</f>
        <v/>
      </c>
      <c r="J18" s="17">
        <f>IF(W18="","",W18-Today)</f>
        <v/>
      </c>
      <c r="K18" t="n">
        <v>12</v>
      </c>
      <c r="L18">
        <f>IF(A18="","",IF(ISNUMBER(MATCH(A18,K_Name,0)),MATCH(A18,K_Name,0),""))</f>
        <v/>
      </c>
      <c r="M18">
        <f>IF(L18="","",INDEX(K_Mode,L18))</f>
        <v/>
      </c>
      <c r="N18">
        <f>IF(OR(L18="",B18=""),"",IF(ISNUMBER(MATCH(A18&amp;"|"&amp;B18,C_Key,0)),MATCH(A18&amp;"|"&amp;B18,C_Key,0),""))</f>
        <v/>
      </c>
      <c r="O18">
        <f>IF(N18="",0,INDEX(C_DropN,N18))</f>
        <v/>
      </c>
      <c r="P18">
        <f>IF(X18=1,IF(E18="",0,IF(ISNUMBER(E18),IF(E18&gt;=0,1,0),0)),0)</f>
        <v/>
      </c>
      <c r="Q18">
        <f>IF(AND(X18=1,E18=""),1,0)</f>
        <v/>
      </c>
      <c r="R18">
        <f>IF(P18=1,ROUND(E18/F18,10),"")</f>
        <v/>
      </c>
      <c r="S18">
        <f>IF(AND(P18=1,O18&gt;0),COUNTIFS(I_Course,A18,I_Cat,B18,I_Grd,1,I_Key,"&lt;"&amp;R18)+COUNTIFS(I_Course,A18,I_Cat,B18,I_Grd,1,I_Key,R18,I_Row,"&lt;"&amp;K18),"")</f>
        <v/>
      </c>
      <c r="T18">
        <f>IF(AND(P18=1,O18&gt;0),COUNTIFS(I_Course,A18,I_Cat,B18,I_Grd,1),"")</f>
        <v/>
      </c>
      <c r="U18">
        <f>IF(AND(P18=1,O18&gt;0),IF(S18&lt;MIN(O18,T18-1),1,0),0)</f>
        <v/>
      </c>
      <c r="V18">
        <f>IF(AND(P18=1,U18=0),1,0)</f>
        <v/>
      </c>
      <c r="W18">
        <f>IF(AND(Q18=1,ISNUMBER(D18)),INT(D18),"")</f>
        <v/>
      </c>
      <c r="X18">
        <f>IF(L18="",0,IF(G18="Yes",0,IF(NOT(ISNUMBER(F18)),0,IF(F18&lt;=0,0,IF(M18=3,1,IF(N18="",0,IF(INDEX(C_M,N18)=1,1,0)))))))</f>
        <v/>
      </c>
      <c r="Y18">
        <f>IF(LEFT(H18,3)="Not",1,0)</f>
        <v/>
      </c>
    </row>
    <row r="19">
      <c r="A19" s="18" t="inlineStr">
        <is>
          <t>BIO 110 General Biology</t>
        </is>
      </c>
      <c r="B19" s="18" t="inlineStr">
        <is>
          <t>Quizzes</t>
        </is>
      </c>
      <c r="C19" s="18" t="inlineStr">
        <is>
          <t>Quiz 5</t>
        </is>
      </c>
      <c r="D19" s="22" t="n">
        <v>46308</v>
      </c>
      <c r="E19" s="19" t="n">
        <v>7</v>
      </c>
      <c r="F19" s="19" t="n">
        <v>10</v>
      </c>
      <c r="G19" s="18" t="n"/>
      <c r="H19" s="12">
        <f>IF(COUNTA(A19:G19)=0,"",IF(G19="Yes","Excused",IF(A19="","Not counted: course missing",IF(L19="","Not counted: course not on Courses sheet",IF(NOT(ISNUMBER(F19)),"Not counted: points possible missing",IF(F19&lt;=0,"Not counted: points possible missing",IF(X19=0,"Not counted: category not set up for this course",IF(E19="",IF(W19="","Upcoming",IF(W19&lt;Today,"Past due, no score yet","Upcoming")),IF(NOT(ISNUMBER(E19)),"Not counted: score isn't a number",IF(E19&lt;0,"Not counted: negative score",IF(U19=1,"Dropped (lowest)","Graded")))))))))))</f>
        <v/>
      </c>
      <c r="I19" s="16">
        <f>IF(P19=1,E19/F19,"")</f>
        <v/>
      </c>
      <c r="J19" s="17">
        <f>IF(W19="","",W19-Today)</f>
        <v/>
      </c>
      <c r="K19" t="n">
        <v>13</v>
      </c>
      <c r="L19">
        <f>IF(A19="","",IF(ISNUMBER(MATCH(A19,K_Name,0)),MATCH(A19,K_Name,0),""))</f>
        <v/>
      </c>
      <c r="M19">
        <f>IF(L19="","",INDEX(K_Mode,L19))</f>
        <v/>
      </c>
      <c r="N19">
        <f>IF(OR(L19="",B19=""),"",IF(ISNUMBER(MATCH(A19&amp;"|"&amp;B19,C_Key,0)),MATCH(A19&amp;"|"&amp;B19,C_Key,0),""))</f>
        <v/>
      </c>
      <c r="O19">
        <f>IF(N19="",0,INDEX(C_DropN,N19))</f>
        <v/>
      </c>
      <c r="P19">
        <f>IF(X19=1,IF(E19="",0,IF(ISNUMBER(E19),IF(E19&gt;=0,1,0),0)),0)</f>
        <v/>
      </c>
      <c r="Q19">
        <f>IF(AND(X19=1,E19=""),1,0)</f>
        <v/>
      </c>
      <c r="R19">
        <f>IF(P19=1,ROUND(E19/F19,10),"")</f>
        <v/>
      </c>
      <c r="S19">
        <f>IF(AND(P19=1,O19&gt;0),COUNTIFS(I_Course,A19,I_Cat,B19,I_Grd,1,I_Key,"&lt;"&amp;R19)+COUNTIFS(I_Course,A19,I_Cat,B19,I_Grd,1,I_Key,R19,I_Row,"&lt;"&amp;K19),"")</f>
        <v/>
      </c>
      <c r="T19">
        <f>IF(AND(P19=1,O19&gt;0),COUNTIFS(I_Course,A19,I_Cat,B19,I_Grd,1),"")</f>
        <v/>
      </c>
      <c r="U19">
        <f>IF(AND(P19=1,O19&gt;0),IF(S19&lt;MIN(O19,T19-1),1,0),0)</f>
        <v/>
      </c>
      <c r="V19">
        <f>IF(AND(P19=1,U19=0),1,0)</f>
        <v/>
      </c>
      <c r="W19">
        <f>IF(AND(Q19=1,ISNUMBER(D19)),INT(D19),"")</f>
        <v/>
      </c>
      <c r="X19">
        <f>IF(L19="",0,IF(G19="Yes",0,IF(NOT(ISNUMBER(F19)),0,IF(F19&lt;=0,0,IF(M19=3,1,IF(N19="",0,IF(INDEX(C_M,N19)=1,1,0)))))))</f>
        <v/>
      </c>
      <c r="Y19">
        <f>IF(LEFT(H19,3)="Not",1,0)</f>
        <v/>
      </c>
    </row>
    <row r="20">
      <c r="A20" s="18" t="inlineStr">
        <is>
          <t>BIO 110 General Biology</t>
        </is>
      </c>
      <c r="B20" s="18" t="inlineStr">
        <is>
          <t>Quizzes</t>
        </is>
      </c>
      <c r="C20" s="18" t="inlineStr">
        <is>
          <t>Quiz 6</t>
        </is>
      </c>
      <c r="D20" s="22" t="n">
        <v>46315</v>
      </c>
      <c r="E20" s="19" t="n">
        <v>9</v>
      </c>
      <c r="F20" s="19" t="n">
        <v>10</v>
      </c>
      <c r="G20" s="18" t="n"/>
      <c r="H20" s="12">
        <f>IF(COUNTA(A20:G20)=0,"",IF(G20="Yes","Excused",IF(A20="","Not counted: course missing",IF(L20="","Not counted: course not on Courses sheet",IF(NOT(ISNUMBER(F20)),"Not counted: points possible missing",IF(F20&lt;=0,"Not counted: points possible missing",IF(X20=0,"Not counted: category not set up for this course",IF(E20="",IF(W20="","Upcoming",IF(W20&lt;Today,"Past due, no score yet","Upcoming")),IF(NOT(ISNUMBER(E20)),"Not counted: score isn't a number",IF(E20&lt;0,"Not counted: negative score",IF(U20=1,"Dropped (lowest)","Graded")))))))))))</f>
        <v/>
      </c>
      <c r="I20" s="16">
        <f>IF(P20=1,E20/F20,"")</f>
        <v/>
      </c>
      <c r="J20" s="17">
        <f>IF(W20="","",W20-Today)</f>
        <v/>
      </c>
      <c r="K20" t="n">
        <v>14</v>
      </c>
      <c r="L20">
        <f>IF(A20="","",IF(ISNUMBER(MATCH(A20,K_Name,0)),MATCH(A20,K_Name,0),""))</f>
        <v/>
      </c>
      <c r="M20">
        <f>IF(L20="","",INDEX(K_Mode,L20))</f>
        <v/>
      </c>
      <c r="N20">
        <f>IF(OR(L20="",B20=""),"",IF(ISNUMBER(MATCH(A20&amp;"|"&amp;B20,C_Key,0)),MATCH(A20&amp;"|"&amp;B20,C_Key,0),""))</f>
        <v/>
      </c>
      <c r="O20">
        <f>IF(N20="",0,INDEX(C_DropN,N20))</f>
        <v/>
      </c>
      <c r="P20">
        <f>IF(X20=1,IF(E20="",0,IF(ISNUMBER(E20),IF(E20&gt;=0,1,0),0)),0)</f>
        <v/>
      </c>
      <c r="Q20">
        <f>IF(AND(X20=1,E20=""),1,0)</f>
        <v/>
      </c>
      <c r="R20">
        <f>IF(P20=1,ROUND(E20/F20,10),"")</f>
        <v/>
      </c>
      <c r="S20">
        <f>IF(AND(P20=1,O20&gt;0),COUNTIFS(I_Course,A20,I_Cat,B20,I_Grd,1,I_Key,"&lt;"&amp;R20)+COUNTIFS(I_Course,A20,I_Cat,B20,I_Grd,1,I_Key,R20,I_Row,"&lt;"&amp;K20),"")</f>
        <v/>
      </c>
      <c r="T20">
        <f>IF(AND(P20=1,O20&gt;0),COUNTIFS(I_Course,A20,I_Cat,B20,I_Grd,1),"")</f>
        <v/>
      </c>
      <c r="U20">
        <f>IF(AND(P20=1,O20&gt;0),IF(S20&lt;MIN(O20,T20-1),1,0),0)</f>
        <v/>
      </c>
      <c r="V20">
        <f>IF(AND(P20=1,U20=0),1,0)</f>
        <v/>
      </c>
      <c r="W20">
        <f>IF(AND(Q20=1,ISNUMBER(D20)),INT(D20),"")</f>
        <v/>
      </c>
      <c r="X20">
        <f>IF(L20="",0,IF(G20="Yes",0,IF(NOT(ISNUMBER(F20)),0,IF(F20&lt;=0,0,IF(M20=3,1,IF(N20="",0,IF(INDEX(C_M,N20)=1,1,0)))))))</f>
        <v/>
      </c>
      <c r="Y20">
        <f>IF(LEFT(H20,3)="Not",1,0)</f>
        <v/>
      </c>
    </row>
    <row r="21">
      <c r="A21" s="18" t="inlineStr">
        <is>
          <t>BIO 110 General Biology</t>
        </is>
      </c>
      <c r="B21" s="18" t="inlineStr">
        <is>
          <t>Quizzes</t>
        </is>
      </c>
      <c r="C21" s="18" t="inlineStr">
        <is>
          <t>Quiz 7</t>
        </is>
      </c>
      <c r="D21" s="22" t="n">
        <v>46322</v>
      </c>
      <c r="E21" s="19" t="n"/>
      <c r="F21" s="19" t="n">
        <v>10</v>
      </c>
      <c r="G21" s="18" t="inlineStr">
        <is>
          <t>Yes</t>
        </is>
      </c>
      <c r="H21" s="12">
        <f>IF(COUNTA(A21:G21)=0,"",IF(G21="Yes","Excused",IF(A21="","Not counted: course missing",IF(L21="","Not counted: course not on Courses sheet",IF(NOT(ISNUMBER(F21)),"Not counted: points possible missing",IF(F21&lt;=0,"Not counted: points possible missing",IF(X21=0,"Not counted: category not set up for this course",IF(E21="",IF(W21="","Upcoming",IF(W21&lt;Today,"Past due, no score yet","Upcoming")),IF(NOT(ISNUMBER(E21)),"Not counted: score isn't a number",IF(E21&lt;0,"Not counted: negative score",IF(U21=1,"Dropped (lowest)","Graded")))))))))))</f>
        <v/>
      </c>
      <c r="I21" s="16">
        <f>IF(P21=1,E21/F21,"")</f>
        <v/>
      </c>
      <c r="J21" s="17">
        <f>IF(W21="","",W21-Today)</f>
        <v/>
      </c>
      <c r="K21" t="n">
        <v>15</v>
      </c>
      <c r="L21">
        <f>IF(A21="","",IF(ISNUMBER(MATCH(A21,K_Name,0)),MATCH(A21,K_Name,0),""))</f>
        <v/>
      </c>
      <c r="M21">
        <f>IF(L21="","",INDEX(K_Mode,L21))</f>
        <v/>
      </c>
      <c r="N21">
        <f>IF(OR(L21="",B21=""),"",IF(ISNUMBER(MATCH(A21&amp;"|"&amp;B21,C_Key,0)),MATCH(A21&amp;"|"&amp;B21,C_Key,0),""))</f>
        <v/>
      </c>
      <c r="O21">
        <f>IF(N21="",0,INDEX(C_DropN,N21))</f>
        <v/>
      </c>
      <c r="P21">
        <f>IF(X21=1,IF(E21="",0,IF(ISNUMBER(E21),IF(E21&gt;=0,1,0),0)),0)</f>
        <v/>
      </c>
      <c r="Q21">
        <f>IF(AND(X21=1,E21=""),1,0)</f>
        <v/>
      </c>
      <c r="R21">
        <f>IF(P21=1,ROUND(E21/F21,10),"")</f>
        <v/>
      </c>
      <c r="S21">
        <f>IF(AND(P21=1,O21&gt;0),COUNTIFS(I_Course,A21,I_Cat,B21,I_Grd,1,I_Key,"&lt;"&amp;R21)+COUNTIFS(I_Course,A21,I_Cat,B21,I_Grd,1,I_Key,R21,I_Row,"&lt;"&amp;K21),"")</f>
        <v/>
      </c>
      <c r="T21">
        <f>IF(AND(P21=1,O21&gt;0),COUNTIFS(I_Course,A21,I_Cat,B21,I_Grd,1),"")</f>
        <v/>
      </c>
      <c r="U21">
        <f>IF(AND(P21=1,O21&gt;0),IF(S21&lt;MIN(O21,T21-1),1,0),0)</f>
        <v/>
      </c>
      <c r="V21">
        <f>IF(AND(P21=1,U21=0),1,0)</f>
        <v/>
      </c>
      <c r="W21">
        <f>IF(AND(Q21=1,ISNUMBER(D21)),INT(D21),"")</f>
        <v/>
      </c>
      <c r="X21">
        <f>IF(L21="",0,IF(G21="Yes",0,IF(NOT(ISNUMBER(F21)),0,IF(F21&lt;=0,0,IF(M21=3,1,IF(N21="",0,IF(INDEX(C_M,N21)=1,1,0)))))))</f>
        <v/>
      </c>
      <c r="Y21">
        <f>IF(LEFT(H21,3)="Not",1,0)</f>
        <v/>
      </c>
    </row>
    <row r="22">
      <c r="A22" s="18" t="inlineStr">
        <is>
          <t>BIO 110 General Biology</t>
        </is>
      </c>
      <c r="B22" s="18" t="inlineStr">
        <is>
          <t>Quizzes</t>
        </is>
      </c>
      <c r="C22" s="18" t="inlineStr">
        <is>
          <t>Quiz 8</t>
        </is>
      </c>
      <c r="D22" s="22" t="n">
        <v>46329</v>
      </c>
      <c r="E22" s="19" t="n"/>
      <c r="F22" s="19" t="n">
        <v>10</v>
      </c>
      <c r="G22" s="18" t="n"/>
      <c r="H22" s="12">
        <f>IF(COUNTA(A22:G22)=0,"",IF(G22="Yes","Excused",IF(A22="","Not counted: course missing",IF(L22="","Not counted: course not on Courses sheet",IF(NOT(ISNUMBER(F22)),"Not counted: points possible missing",IF(F22&lt;=0,"Not counted: points possible missing",IF(X22=0,"Not counted: category not set up for this course",IF(E22="",IF(W22="","Upcoming",IF(W22&lt;Today,"Past due, no score yet","Upcoming")),IF(NOT(ISNUMBER(E22)),"Not counted: score isn't a number",IF(E22&lt;0,"Not counted: negative score",IF(U22=1,"Dropped (lowest)","Graded")))))))))))</f>
        <v/>
      </c>
      <c r="I22" s="16">
        <f>IF(P22=1,E22/F22,"")</f>
        <v/>
      </c>
      <c r="J22" s="17">
        <f>IF(W22="","",W22-Today)</f>
        <v/>
      </c>
      <c r="K22" t="n">
        <v>16</v>
      </c>
      <c r="L22">
        <f>IF(A22="","",IF(ISNUMBER(MATCH(A22,K_Name,0)),MATCH(A22,K_Name,0),""))</f>
        <v/>
      </c>
      <c r="M22">
        <f>IF(L22="","",INDEX(K_Mode,L22))</f>
        <v/>
      </c>
      <c r="N22">
        <f>IF(OR(L22="",B22=""),"",IF(ISNUMBER(MATCH(A22&amp;"|"&amp;B22,C_Key,0)),MATCH(A22&amp;"|"&amp;B22,C_Key,0),""))</f>
        <v/>
      </c>
      <c r="O22">
        <f>IF(N22="",0,INDEX(C_DropN,N22))</f>
        <v/>
      </c>
      <c r="P22">
        <f>IF(X22=1,IF(E22="",0,IF(ISNUMBER(E22),IF(E22&gt;=0,1,0),0)),0)</f>
        <v/>
      </c>
      <c r="Q22">
        <f>IF(AND(X22=1,E22=""),1,0)</f>
        <v/>
      </c>
      <c r="R22">
        <f>IF(P22=1,ROUND(E22/F22,10),"")</f>
        <v/>
      </c>
      <c r="S22">
        <f>IF(AND(P22=1,O22&gt;0),COUNTIFS(I_Course,A22,I_Cat,B22,I_Grd,1,I_Key,"&lt;"&amp;R22)+COUNTIFS(I_Course,A22,I_Cat,B22,I_Grd,1,I_Key,R22,I_Row,"&lt;"&amp;K22),"")</f>
        <v/>
      </c>
      <c r="T22">
        <f>IF(AND(P22=1,O22&gt;0),COUNTIFS(I_Course,A22,I_Cat,B22,I_Grd,1),"")</f>
        <v/>
      </c>
      <c r="U22">
        <f>IF(AND(P22=1,O22&gt;0),IF(S22&lt;MIN(O22,T22-1),1,0),0)</f>
        <v/>
      </c>
      <c r="V22">
        <f>IF(AND(P22=1,U22=0),1,0)</f>
        <v/>
      </c>
      <c r="W22">
        <f>IF(AND(Q22=1,ISNUMBER(D22)),INT(D22),"")</f>
        <v/>
      </c>
      <c r="X22">
        <f>IF(L22="",0,IF(G22="Yes",0,IF(NOT(ISNUMBER(F22)),0,IF(F22&lt;=0,0,IF(M22=3,1,IF(N22="",0,IF(INDEX(C_M,N22)=1,1,0)))))))</f>
        <v/>
      </c>
      <c r="Y22">
        <f>IF(LEFT(H22,3)="Not",1,0)</f>
        <v/>
      </c>
    </row>
    <row r="23">
      <c r="A23" s="18" t="inlineStr">
        <is>
          <t>BIO 110 General Biology</t>
        </is>
      </c>
      <c r="B23" s="18" t="inlineStr">
        <is>
          <t>Quizzes</t>
        </is>
      </c>
      <c r="C23" s="18" t="inlineStr">
        <is>
          <t>Quiz 9</t>
        </is>
      </c>
      <c r="D23" s="22" t="n">
        <v>46336</v>
      </c>
      <c r="E23" s="19" t="n"/>
      <c r="F23" s="19" t="n">
        <v>10</v>
      </c>
      <c r="G23" s="18" t="n"/>
      <c r="H23" s="12">
        <f>IF(COUNTA(A23:G23)=0,"",IF(G23="Yes","Excused",IF(A23="","Not counted: course missing",IF(L23="","Not counted: course not on Courses sheet",IF(NOT(ISNUMBER(F23)),"Not counted: points possible missing",IF(F23&lt;=0,"Not counted: points possible missing",IF(X23=0,"Not counted: category not set up for this course",IF(E23="",IF(W23="","Upcoming",IF(W23&lt;Today,"Past due, no score yet","Upcoming")),IF(NOT(ISNUMBER(E23)),"Not counted: score isn't a number",IF(E23&lt;0,"Not counted: negative score",IF(U23=1,"Dropped (lowest)","Graded")))))))))))</f>
        <v/>
      </c>
      <c r="I23" s="16">
        <f>IF(P23=1,E23/F23,"")</f>
        <v/>
      </c>
      <c r="J23" s="17">
        <f>IF(W23="","",W23-Today)</f>
        <v/>
      </c>
      <c r="K23" t="n">
        <v>17</v>
      </c>
      <c r="L23">
        <f>IF(A23="","",IF(ISNUMBER(MATCH(A23,K_Name,0)),MATCH(A23,K_Name,0),""))</f>
        <v/>
      </c>
      <c r="M23">
        <f>IF(L23="","",INDEX(K_Mode,L23))</f>
        <v/>
      </c>
      <c r="N23">
        <f>IF(OR(L23="",B23=""),"",IF(ISNUMBER(MATCH(A23&amp;"|"&amp;B23,C_Key,0)),MATCH(A23&amp;"|"&amp;B23,C_Key,0),""))</f>
        <v/>
      </c>
      <c r="O23">
        <f>IF(N23="",0,INDEX(C_DropN,N23))</f>
        <v/>
      </c>
      <c r="P23">
        <f>IF(X23=1,IF(E23="",0,IF(ISNUMBER(E23),IF(E23&gt;=0,1,0),0)),0)</f>
        <v/>
      </c>
      <c r="Q23">
        <f>IF(AND(X23=1,E23=""),1,0)</f>
        <v/>
      </c>
      <c r="R23">
        <f>IF(P23=1,ROUND(E23/F23,10),"")</f>
        <v/>
      </c>
      <c r="S23">
        <f>IF(AND(P23=1,O23&gt;0),COUNTIFS(I_Course,A23,I_Cat,B23,I_Grd,1,I_Key,"&lt;"&amp;R23)+COUNTIFS(I_Course,A23,I_Cat,B23,I_Grd,1,I_Key,R23,I_Row,"&lt;"&amp;K23),"")</f>
        <v/>
      </c>
      <c r="T23">
        <f>IF(AND(P23=1,O23&gt;0),COUNTIFS(I_Course,A23,I_Cat,B23,I_Grd,1),"")</f>
        <v/>
      </c>
      <c r="U23">
        <f>IF(AND(P23=1,O23&gt;0),IF(S23&lt;MIN(O23,T23-1),1,0),0)</f>
        <v/>
      </c>
      <c r="V23">
        <f>IF(AND(P23=1,U23=0),1,0)</f>
        <v/>
      </c>
      <c r="W23">
        <f>IF(AND(Q23=1,ISNUMBER(D23)),INT(D23),"")</f>
        <v/>
      </c>
      <c r="X23">
        <f>IF(L23="",0,IF(G23="Yes",0,IF(NOT(ISNUMBER(F23)),0,IF(F23&lt;=0,0,IF(M23=3,1,IF(N23="",0,IF(INDEX(C_M,N23)=1,1,0)))))))</f>
        <v/>
      </c>
      <c r="Y23">
        <f>IF(LEFT(H23,3)="Not",1,0)</f>
        <v/>
      </c>
    </row>
    <row r="24">
      <c r="A24" s="18" t="inlineStr">
        <is>
          <t>BIO 110 General Biology</t>
        </is>
      </c>
      <c r="B24" s="18" t="inlineStr">
        <is>
          <t>Midterm exams</t>
        </is>
      </c>
      <c r="C24" s="18" t="inlineStr">
        <is>
          <t>Midterm 1</t>
        </is>
      </c>
      <c r="D24" s="22" t="n">
        <v>46296</v>
      </c>
      <c r="E24" s="19" t="n">
        <v>78</v>
      </c>
      <c r="F24" s="19" t="n">
        <v>100</v>
      </c>
      <c r="G24" s="18" t="n"/>
      <c r="H24" s="12">
        <f>IF(COUNTA(A24:G24)=0,"",IF(G24="Yes","Excused",IF(A24="","Not counted: course missing",IF(L24="","Not counted: course not on Courses sheet",IF(NOT(ISNUMBER(F24)),"Not counted: points possible missing",IF(F24&lt;=0,"Not counted: points possible missing",IF(X24=0,"Not counted: category not set up for this course",IF(E24="",IF(W24="","Upcoming",IF(W24&lt;Today,"Past due, no score yet","Upcoming")),IF(NOT(ISNUMBER(E24)),"Not counted: score isn't a number",IF(E24&lt;0,"Not counted: negative score",IF(U24=1,"Dropped (lowest)","Graded")))))))))))</f>
        <v/>
      </c>
      <c r="I24" s="16">
        <f>IF(P24=1,E24/F24,"")</f>
        <v/>
      </c>
      <c r="J24" s="17">
        <f>IF(W24="","",W24-Today)</f>
        <v/>
      </c>
      <c r="K24" t="n">
        <v>18</v>
      </c>
      <c r="L24">
        <f>IF(A24="","",IF(ISNUMBER(MATCH(A24,K_Name,0)),MATCH(A24,K_Name,0),""))</f>
        <v/>
      </c>
      <c r="M24">
        <f>IF(L24="","",INDEX(K_Mode,L24))</f>
        <v/>
      </c>
      <c r="N24">
        <f>IF(OR(L24="",B24=""),"",IF(ISNUMBER(MATCH(A24&amp;"|"&amp;B24,C_Key,0)),MATCH(A24&amp;"|"&amp;B24,C_Key,0),""))</f>
        <v/>
      </c>
      <c r="O24">
        <f>IF(N24="",0,INDEX(C_DropN,N24))</f>
        <v/>
      </c>
      <c r="P24">
        <f>IF(X24=1,IF(E24="",0,IF(ISNUMBER(E24),IF(E24&gt;=0,1,0),0)),0)</f>
        <v/>
      </c>
      <c r="Q24">
        <f>IF(AND(X24=1,E24=""),1,0)</f>
        <v/>
      </c>
      <c r="R24">
        <f>IF(P24=1,ROUND(E24/F24,10),"")</f>
        <v/>
      </c>
      <c r="S24">
        <f>IF(AND(P24=1,O24&gt;0),COUNTIFS(I_Course,A24,I_Cat,B24,I_Grd,1,I_Key,"&lt;"&amp;R24)+COUNTIFS(I_Course,A24,I_Cat,B24,I_Grd,1,I_Key,R24,I_Row,"&lt;"&amp;K24),"")</f>
        <v/>
      </c>
      <c r="T24">
        <f>IF(AND(P24=1,O24&gt;0),COUNTIFS(I_Course,A24,I_Cat,B24,I_Grd,1),"")</f>
        <v/>
      </c>
      <c r="U24">
        <f>IF(AND(P24=1,O24&gt;0),IF(S24&lt;MIN(O24,T24-1),1,0),0)</f>
        <v/>
      </c>
      <c r="V24">
        <f>IF(AND(P24=1,U24=0),1,0)</f>
        <v/>
      </c>
      <c r="W24">
        <f>IF(AND(Q24=1,ISNUMBER(D24)),INT(D24),"")</f>
        <v/>
      </c>
      <c r="X24">
        <f>IF(L24="",0,IF(G24="Yes",0,IF(NOT(ISNUMBER(F24)),0,IF(F24&lt;=0,0,IF(M24=3,1,IF(N24="",0,IF(INDEX(C_M,N24)=1,1,0)))))))</f>
        <v/>
      </c>
      <c r="Y24">
        <f>IF(LEFT(H24,3)="Not",1,0)</f>
        <v/>
      </c>
    </row>
    <row r="25">
      <c r="A25" s="18" t="inlineStr">
        <is>
          <t>BIO 110 General Biology</t>
        </is>
      </c>
      <c r="B25" s="18" t="inlineStr">
        <is>
          <t>Midterm exams</t>
        </is>
      </c>
      <c r="C25" s="18" t="inlineStr">
        <is>
          <t>Midterm 2</t>
        </is>
      </c>
      <c r="D25" s="22" t="n">
        <v>46331</v>
      </c>
      <c r="E25" s="19" t="n"/>
      <c r="F25" s="19" t="n">
        <v>100</v>
      </c>
      <c r="G25" s="18" t="n"/>
      <c r="H25" s="12">
        <f>IF(COUNTA(A25:G25)=0,"",IF(G25="Yes","Excused",IF(A25="","Not counted: course missing",IF(L25="","Not counted: course not on Courses sheet",IF(NOT(ISNUMBER(F25)),"Not counted: points possible missing",IF(F25&lt;=0,"Not counted: points possible missing",IF(X25=0,"Not counted: category not set up for this course",IF(E25="",IF(W25="","Upcoming",IF(W25&lt;Today,"Past due, no score yet","Upcoming")),IF(NOT(ISNUMBER(E25)),"Not counted: score isn't a number",IF(E25&lt;0,"Not counted: negative score",IF(U25=1,"Dropped (lowest)","Graded")))))))))))</f>
        <v/>
      </c>
      <c r="I25" s="16">
        <f>IF(P25=1,E25/F25,"")</f>
        <v/>
      </c>
      <c r="J25" s="17">
        <f>IF(W25="","",W25-Today)</f>
        <v/>
      </c>
      <c r="K25" t="n">
        <v>19</v>
      </c>
      <c r="L25">
        <f>IF(A25="","",IF(ISNUMBER(MATCH(A25,K_Name,0)),MATCH(A25,K_Name,0),""))</f>
        <v/>
      </c>
      <c r="M25">
        <f>IF(L25="","",INDEX(K_Mode,L25))</f>
        <v/>
      </c>
      <c r="N25">
        <f>IF(OR(L25="",B25=""),"",IF(ISNUMBER(MATCH(A25&amp;"|"&amp;B25,C_Key,0)),MATCH(A25&amp;"|"&amp;B25,C_Key,0),""))</f>
        <v/>
      </c>
      <c r="O25">
        <f>IF(N25="",0,INDEX(C_DropN,N25))</f>
        <v/>
      </c>
      <c r="P25">
        <f>IF(X25=1,IF(E25="",0,IF(ISNUMBER(E25),IF(E25&gt;=0,1,0),0)),0)</f>
        <v/>
      </c>
      <c r="Q25">
        <f>IF(AND(X25=1,E25=""),1,0)</f>
        <v/>
      </c>
      <c r="R25">
        <f>IF(P25=1,ROUND(E25/F25,10),"")</f>
        <v/>
      </c>
      <c r="S25">
        <f>IF(AND(P25=1,O25&gt;0),COUNTIFS(I_Course,A25,I_Cat,B25,I_Grd,1,I_Key,"&lt;"&amp;R25)+COUNTIFS(I_Course,A25,I_Cat,B25,I_Grd,1,I_Key,R25,I_Row,"&lt;"&amp;K25),"")</f>
        <v/>
      </c>
      <c r="T25">
        <f>IF(AND(P25=1,O25&gt;0),COUNTIFS(I_Course,A25,I_Cat,B25,I_Grd,1),"")</f>
        <v/>
      </c>
      <c r="U25">
        <f>IF(AND(P25=1,O25&gt;0),IF(S25&lt;MIN(O25,T25-1),1,0),0)</f>
        <v/>
      </c>
      <c r="V25">
        <f>IF(AND(P25=1,U25=0),1,0)</f>
        <v/>
      </c>
      <c r="W25">
        <f>IF(AND(Q25=1,ISNUMBER(D25)),INT(D25),"")</f>
        <v/>
      </c>
      <c r="X25">
        <f>IF(L25="",0,IF(G25="Yes",0,IF(NOT(ISNUMBER(F25)),0,IF(F25&lt;=0,0,IF(M25=3,1,IF(N25="",0,IF(INDEX(C_M,N25)=1,1,0)))))))</f>
        <v/>
      </c>
      <c r="Y25">
        <f>IF(LEFT(H25,3)="Not",1,0)</f>
        <v/>
      </c>
    </row>
    <row r="26">
      <c r="A26" s="18" t="inlineStr">
        <is>
          <t>BIO 110 General Biology</t>
        </is>
      </c>
      <c r="B26" s="18" t="inlineStr">
        <is>
          <t>Final exam</t>
        </is>
      </c>
      <c r="C26" s="18" t="inlineStr">
        <is>
          <t>Final exam</t>
        </is>
      </c>
      <c r="D26" s="22" t="n">
        <v>46370</v>
      </c>
      <c r="E26" s="19" t="n"/>
      <c r="F26" s="19" t="n">
        <v>150</v>
      </c>
      <c r="G26" s="18" t="n"/>
      <c r="H26" s="12">
        <f>IF(COUNTA(A26:G26)=0,"",IF(G26="Yes","Excused",IF(A26="","Not counted: course missing",IF(L26="","Not counted: course not on Courses sheet",IF(NOT(ISNUMBER(F26)),"Not counted: points possible missing",IF(F26&lt;=0,"Not counted: points possible missing",IF(X26=0,"Not counted: category not set up for this course",IF(E26="",IF(W26="","Upcoming",IF(W26&lt;Today,"Past due, no score yet","Upcoming")),IF(NOT(ISNUMBER(E26)),"Not counted: score isn't a number",IF(E26&lt;0,"Not counted: negative score",IF(U26=1,"Dropped (lowest)","Graded")))))))))))</f>
        <v/>
      </c>
      <c r="I26" s="16">
        <f>IF(P26=1,E26/F26,"")</f>
        <v/>
      </c>
      <c r="J26" s="17">
        <f>IF(W26="","",W26-Today)</f>
        <v/>
      </c>
      <c r="K26" t="n">
        <v>20</v>
      </c>
      <c r="L26">
        <f>IF(A26="","",IF(ISNUMBER(MATCH(A26,K_Name,0)),MATCH(A26,K_Name,0),""))</f>
        <v/>
      </c>
      <c r="M26">
        <f>IF(L26="","",INDEX(K_Mode,L26))</f>
        <v/>
      </c>
      <c r="N26">
        <f>IF(OR(L26="",B26=""),"",IF(ISNUMBER(MATCH(A26&amp;"|"&amp;B26,C_Key,0)),MATCH(A26&amp;"|"&amp;B26,C_Key,0),""))</f>
        <v/>
      </c>
      <c r="O26">
        <f>IF(N26="",0,INDEX(C_DropN,N26))</f>
        <v/>
      </c>
      <c r="P26">
        <f>IF(X26=1,IF(E26="",0,IF(ISNUMBER(E26),IF(E26&gt;=0,1,0),0)),0)</f>
        <v/>
      </c>
      <c r="Q26">
        <f>IF(AND(X26=1,E26=""),1,0)</f>
        <v/>
      </c>
      <c r="R26">
        <f>IF(P26=1,ROUND(E26/F26,10),"")</f>
        <v/>
      </c>
      <c r="S26">
        <f>IF(AND(P26=1,O26&gt;0),COUNTIFS(I_Course,A26,I_Cat,B26,I_Grd,1,I_Key,"&lt;"&amp;R26)+COUNTIFS(I_Course,A26,I_Cat,B26,I_Grd,1,I_Key,R26,I_Row,"&lt;"&amp;K26),"")</f>
        <v/>
      </c>
      <c r="T26">
        <f>IF(AND(P26=1,O26&gt;0),COUNTIFS(I_Course,A26,I_Cat,B26,I_Grd,1),"")</f>
        <v/>
      </c>
      <c r="U26">
        <f>IF(AND(P26=1,O26&gt;0),IF(S26&lt;MIN(O26,T26-1),1,0),0)</f>
        <v/>
      </c>
      <c r="V26">
        <f>IF(AND(P26=1,U26=0),1,0)</f>
        <v/>
      </c>
      <c r="W26">
        <f>IF(AND(Q26=1,ISNUMBER(D26)),INT(D26),"")</f>
        <v/>
      </c>
      <c r="X26">
        <f>IF(L26="",0,IF(G26="Yes",0,IF(NOT(ISNUMBER(F26)),0,IF(F26&lt;=0,0,IF(M26=3,1,IF(N26="",0,IF(INDEX(C_M,N26)=1,1,0)))))))</f>
        <v/>
      </c>
      <c r="Y26">
        <f>IF(LEFT(H26,3)="Not",1,0)</f>
        <v/>
      </c>
    </row>
    <row r="27">
      <c r="A27" s="18" t="inlineStr">
        <is>
          <t>MATH 151 Calculus I</t>
        </is>
      </c>
      <c r="B27" s="18" t="inlineStr">
        <is>
          <t>Homework</t>
        </is>
      </c>
      <c r="C27" s="18" t="inlineStr">
        <is>
          <t>HW 1</t>
        </is>
      </c>
      <c r="D27" s="22" t="n">
        <v>46269</v>
      </c>
      <c r="E27" s="19" t="n">
        <v>18</v>
      </c>
      <c r="F27" s="19" t="n">
        <v>20</v>
      </c>
      <c r="G27" s="18" t="n"/>
      <c r="H27" s="12">
        <f>IF(COUNTA(A27:G27)=0,"",IF(G27="Yes","Excused",IF(A27="","Not counted: course missing",IF(L27="","Not counted: course not on Courses sheet",IF(NOT(ISNUMBER(F27)),"Not counted: points possible missing",IF(F27&lt;=0,"Not counted: points possible missing",IF(X27=0,"Not counted: category not set up for this course",IF(E27="",IF(W27="","Upcoming",IF(W27&lt;Today,"Past due, no score yet","Upcoming")),IF(NOT(ISNUMBER(E27)),"Not counted: score isn't a number",IF(E27&lt;0,"Not counted: negative score",IF(U27=1,"Dropped (lowest)","Graded")))))))))))</f>
        <v/>
      </c>
      <c r="I27" s="16">
        <f>IF(P27=1,E27/F27,"")</f>
        <v/>
      </c>
      <c r="J27" s="17">
        <f>IF(W27="","",W27-Today)</f>
        <v/>
      </c>
      <c r="K27" t="n">
        <v>21</v>
      </c>
      <c r="L27">
        <f>IF(A27="","",IF(ISNUMBER(MATCH(A27,K_Name,0)),MATCH(A27,K_Name,0),""))</f>
        <v/>
      </c>
      <c r="M27">
        <f>IF(L27="","",INDEX(K_Mode,L27))</f>
        <v/>
      </c>
      <c r="N27">
        <f>IF(OR(L27="",B27=""),"",IF(ISNUMBER(MATCH(A27&amp;"|"&amp;B27,C_Key,0)),MATCH(A27&amp;"|"&amp;B27,C_Key,0),""))</f>
        <v/>
      </c>
      <c r="O27">
        <f>IF(N27="",0,INDEX(C_DropN,N27))</f>
        <v/>
      </c>
      <c r="P27">
        <f>IF(X27=1,IF(E27="",0,IF(ISNUMBER(E27),IF(E27&gt;=0,1,0),0)),0)</f>
        <v/>
      </c>
      <c r="Q27">
        <f>IF(AND(X27=1,E27=""),1,0)</f>
        <v/>
      </c>
      <c r="R27">
        <f>IF(P27=1,ROUND(E27/F27,10),"")</f>
        <v/>
      </c>
      <c r="S27">
        <f>IF(AND(P27=1,O27&gt;0),COUNTIFS(I_Course,A27,I_Cat,B27,I_Grd,1,I_Key,"&lt;"&amp;R27)+COUNTIFS(I_Course,A27,I_Cat,B27,I_Grd,1,I_Key,R27,I_Row,"&lt;"&amp;K27),"")</f>
        <v/>
      </c>
      <c r="T27">
        <f>IF(AND(P27=1,O27&gt;0),COUNTIFS(I_Course,A27,I_Cat,B27,I_Grd,1),"")</f>
        <v/>
      </c>
      <c r="U27">
        <f>IF(AND(P27=1,O27&gt;0),IF(S27&lt;MIN(O27,T27-1),1,0),0)</f>
        <v/>
      </c>
      <c r="V27">
        <f>IF(AND(P27=1,U27=0),1,0)</f>
        <v/>
      </c>
      <c r="W27">
        <f>IF(AND(Q27=1,ISNUMBER(D27)),INT(D27),"")</f>
        <v/>
      </c>
      <c r="X27">
        <f>IF(L27="",0,IF(G27="Yes",0,IF(NOT(ISNUMBER(F27)),0,IF(F27&lt;=0,0,IF(M27=3,1,IF(N27="",0,IF(INDEX(C_M,N27)=1,1,0)))))))</f>
        <v/>
      </c>
      <c r="Y27">
        <f>IF(LEFT(H27,3)="Not",1,0)</f>
        <v/>
      </c>
    </row>
    <row r="28">
      <c r="A28" s="18" t="inlineStr">
        <is>
          <t>MATH 151 Calculus I</t>
        </is>
      </c>
      <c r="B28" s="18" t="inlineStr">
        <is>
          <t>Homework</t>
        </is>
      </c>
      <c r="C28" s="18" t="inlineStr">
        <is>
          <t>HW 2</t>
        </is>
      </c>
      <c r="D28" s="22" t="n">
        <v>46276</v>
      </c>
      <c r="E28" s="19" t="n">
        <v>20</v>
      </c>
      <c r="F28" s="19" t="n">
        <v>20</v>
      </c>
      <c r="G28" s="18" t="n"/>
      <c r="H28" s="12">
        <f>IF(COUNTA(A28:G28)=0,"",IF(G28="Yes","Excused",IF(A28="","Not counted: course missing",IF(L28="","Not counted: course not on Courses sheet",IF(NOT(ISNUMBER(F28)),"Not counted: points possible missing",IF(F28&lt;=0,"Not counted: points possible missing",IF(X28=0,"Not counted: category not set up for this course",IF(E28="",IF(W28="","Upcoming",IF(W28&lt;Today,"Past due, no score yet","Upcoming")),IF(NOT(ISNUMBER(E28)),"Not counted: score isn't a number",IF(E28&lt;0,"Not counted: negative score",IF(U28=1,"Dropped (lowest)","Graded")))))))))))</f>
        <v/>
      </c>
      <c r="I28" s="16">
        <f>IF(P28=1,E28/F28,"")</f>
        <v/>
      </c>
      <c r="J28" s="17">
        <f>IF(W28="","",W28-Today)</f>
        <v/>
      </c>
      <c r="K28" t="n">
        <v>22</v>
      </c>
      <c r="L28">
        <f>IF(A28="","",IF(ISNUMBER(MATCH(A28,K_Name,0)),MATCH(A28,K_Name,0),""))</f>
        <v/>
      </c>
      <c r="M28">
        <f>IF(L28="","",INDEX(K_Mode,L28))</f>
        <v/>
      </c>
      <c r="N28">
        <f>IF(OR(L28="",B28=""),"",IF(ISNUMBER(MATCH(A28&amp;"|"&amp;B28,C_Key,0)),MATCH(A28&amp;"|"&amp;B28,C_Key,0),""))</f>
        <v/>
      </c>
      <c r="O28">
        <f>IF(N28="",0,INDEX(C_DropN,N28))</f>
        <v/>
      </c>
      <c r="P28">
        <f>IF(X28=1,IF(E28="",0,IF(ISNUMBER(E28),IF(E28&gt;=0,1,0),0)),0)</f>
        <v/>
      </c>
      <c r="Q28">
        <f>IF(AND(X28=1,E28=""),1,0)</f>
        <v/>
      </c>
      <c r="R28">
        <f>IF(P28=1,ROUND(E28/F28,10),"")</f>
        <v/>
      </c>
      <c r="S28">
        <f>IF(AND(P28=1,O28&gt;0),COUNTIFS(I_Course,A28,I_Cat,B28,I_Grd,1,I_Key,"&lt;"&amp;R28)+COUNTIFS(I_Course,A28,I_Cat,B28,I_Grd,1,I_Key,R28,I_Row,"&lt;"&amp;K28),"")</f>
        <v/>
      </c>
      <c r="T28">
        <f>IF(AND(P28=1,O28&gt;0),COUNTIFS(I_Course,A28,I_Cat,B28,I_Grd,1),"")</f>
        <v/>
      </c>
      <c r="U28">
        <f>IF(AND(P28=1,O28&gt;0),IF(S28&lt;MIN(O28,T28-1),1,0),0)</f>
        <v/>
      </c>
      <c r="V28">
        <f>IF(AND(P28=1,U28=0),1,0)</f>
        <v/>
      </c>
      <c r="W28">
        <f>IF(AND(Q28=1,ISNUMBER(D28)),INT(D28),"")</f>
        <v/>
      </c>
      <c r="X28">
        <f>IF(L28="",0,IF(G28="Yes",0,IF(NOT(ISNUMBER(F28)),0,IF(F28&lt;=0,0,IF(M28=3,1,IF(N28="",0,IF(INDEX(C_M,N28)=1,1,0)))))))</f>
        <v/>
      </c>
      <c r="Y28">
        <f>IF(LEFT(H28,3)="Not",1,0)</f>
        <v/>
      </c>
    </row>
    <row r="29">
      <c r="A29" s="18" t="inlineStr">
        <is>
          <t>MATH 151 Calculus I</t>
        </is>
      </c>
      <c r="B29" s="18" t="inlineStr">
        <is>
          <t>Homework</t>
        </is>
      </c>
      <c r="C29" s="18" t="inlineStr">
        <is>
          <t>HW 3</t>
        </is>
      </c>
      <c r="D29" s="22" t="n">
        <v>46283</v>
      </c>
      <c r="E29" s="19" t="n">
        <v>15</v>
      </c>
      <c r="F29" s="19" t="n">
        <v>20</v>
      </c>
      <c r="G29" s="18" t="n"/>
      <c r="H29" s="12">
        <f>IF(COUNTA(A29:G29)=0,"",IF(G29="Yes","Excused",IF(A29="","Not counted: course missing",IF(L29="","Not counted: course not on Courses sheet",IF(NOT(ISNUMBER(F29)),"Not counted: points possible missing",IF(F29&lt;=0,"Not counted: points possible missing",IF(X29=0,"Not counted: category not set up for this course",IF(E29="",IF(W29="","Upcoming",IF(W29&lt;Today,"Past due, no score yet","Upcoming")),IF(NOT(ISNUMBER(E29)),"Not counted: score isn't a number",IF(E29&lt;0,"Not counted: negative score",IF(U29=1,"Dropped (lowest)","Graded")))))))))))</f>
        <v/>
      </c>
      <c r="I29" s="16">
        <f>IF(P29=1,E29/F29,"")</f>
        <v/>
      </c>
      <c r="J29" s="17">
        <f>IF(W29="","",W29-Today)</f>
        <v/>
      </c>
      <c r="K29" t="n">
        <v>23</v>
      </c>
      <c r="L29">
        <f>IF(A29="","",IF(ISNUMBER(MATCH(A29,K_Name,0)),MATCH(A29,K_Name,0),""))</f>
        <v/>
      </c>
      <c r="M29">
        <f>IF(L29="","",INDEX(K_Mode,L29))</f>
        <v/>
      </c>
      <c r="N29">
        <f>IF(OR(L29="",B29=""),"",IF(ISNUMBER(MATCH(A29&amp;"|"&amp;B29,C_Key,0)),MATCH(A29&amp;"|"&amp;B29,C_Key,0),""))</f>
        <v/>
      </c>
      <c r="O29">
        <f>IF(N29="",0,INDEX(C_DropN,N29))</f>
        <v/>
      </c>
      <c r="P29">
        <f>IF(X29=1,IF(E29="",0,IF(ISNUMBER(E29),IF(E29&gt;=0,1,0),0)),0)</f>
        <v/>
      </c>
      <c r="Q29">
        <f>IF(AND(X29=1,E29=""),1,0)</f>
        <v/>
      </c>
      <c r="R29">
        <f>IF(P29=1,ROUND(E29/F29,10),"")</f>
        <v/>
      </c>
      <c r="S29">
        <f>IF(AND(P29=1,O29&gt;0),COUNTIFS(I_Course,A29,I_Cat,B29,I_Grd,1,I_Key,"&lt;"&amp;R29)+COUNTIFS(I_Course,A29,I_Cat,B29,I_Grd,1,I_Key,R29,I_Row,"&lt;"&amp;K29),"")</f>
        <v/>
      </c>
      <c r="T29">
        <f>IF(AND(P29=1,O29&gt;0),COUNTIFS(I_Course,A29,I_Cat,B29,I_Grd,1),"")</f>
        <v/>
      </c>
      <c r="U29">
        <f>IF(AND(P29=1,O29&gt;0),IF(S29&lt;MIN(O29,T29-1),1,0),0)</f>
        <v/>
      </c>
      <c r="V29">
        <f>IF(AND(P29=1,U29=0),1,0)</f>
        <v/>
      </c>
      <c r="W29">
        <f>IF(AND(Q29=1,ISNUMBER(D29)),INT(D29),"")</f>
        <v/>
      </c>
      <c r="X29">
        <f>IF(L29="",0,IF(G29="Yes",0,IF(NOT(ISNUMBER(F29)),0,IF(F29&lt;=0,0,IF(M29=3,1,IF(N29="",0,IF(INDEX(C_M,N29)=1,1,0)))))))</f>
        <v/>
      </c>
      <c r="Y29">
        <f>IF(LEFT(H29,3)="Not",1,0)</f>
        <v/>
      </c>
    </row>
    <row r="30">
      <c r="A30" s="18" t="inlineStr">
        <is>
          <t>MATH 151 Calculus I</t>
        </is>
      </c>
      <c r="B30" s="18" t="inlineStr">
        <is>
          <t>Homework</t>
        </is>
      </c>
      <c r="C30" s="18" t="inlineStr">
        <is>
          <t>HW 4</t>
        </is>
      </c>
      <c r="D30" s="22" t="n">
        <v>46290</v>
      </c>
      <c r="E30" s="19" t="n">
        <v>19</v>
      </c>
      <c r="F30" s="19" t="n">
        <v>20</v>
      </c>
      <c r="G30" s="18" t="n"/>
      <c r="H30" s="12">
        <f>IF(COUNTA(A30:G30)=0,"",IF(G30="Yes","Excused",IF(A30="","Not counted: course missing",IF(L30="","Not counted: course not on Courses sheet",IF(NOT(ISNUMBER(F30)),"Not counted: points possible missing",IF(F30&lt;=0,"Not counted: points possible missing",IF(X30=0,"Not counted: category not set up for this course",IF(E30="",IF(W30="","Upcoming",IF(W30&lt;Today,"Past due, no score yet","Upcoming")),IF(NOT(ISNUMBER(E30)),"Not counted: score isn't a number",IF(E30&lt;0,"Not counted: negative score",IF(U30=1,"Dropped (lowest)","Graded")))))))))))</f>
        <v/>
      </c>
      <c r="I30" s="16">
        <f>IF(P30=1,E30/F30,"")</f>
        <v/>
      </c>
      <c r="J30" s="17">
        <f>IF(W30="","",W30-Today)</f>
        <v/>
      </c>
      <c r="K30" t="n">
        <v>24</v>
      </c>
      <c r="L30">
        <f>IF(A30="","",IF(ISNUMBER(MATCH(A30,K_Name,0)),MATCH(A30,K_Name,0),""))</f>
        <v/>
      </c>
      <c r="M30">
        <f>IF(L30="","",INDEX(K_Mode,L30))</f>
        <v/>
      </c>
      <c r="N30">
        <f>IF(OR(L30="",B30=""),"",IF(ISNUMBER(MATCH(A30&amp;"|"&amp;B30,C_Key,0)),MATCH(A30&amp;"|"&amp;B30,C_Key,0),""))</f>
        <v/>
      </c>
      <c r="O30">
        <f>IF(N30="",0,INDEX(C_DropN,N30))</f>
        <v/>
      </c>
      <c r="P30">
        <f>IF(X30=1,IF(E30="",0,IF(ISNUMBER(E30),IF(E30&gt;=0,1,0),0)),0)</f>
        <v/>
      </c>
      <c r="Q30">
        <f>IF(AND(X30=1,E30=""),1,0)</f>
        <v/>
      </c>
      <c r="R30">
        <f>IF(P30=1,ROUND(E30/F30,10),"")</f>
        <v/>
      </c>
      <c r="S30">
        <f>IF(AND(P30=1,O30&gt;0),COUNTIFS(I_Course,A30,I_Cat,B30,I_Grd,1,I_Key,"&lt;"&amp;R30)+COUNTIFS(I_Course,A30,I_Cat,B30,I_Grd,1,I_Key,R30,I_Row,"&lt;"&amp;K30),"")</f>
        <v/>
      </c>
      <c r="T30">
        <f>IF(AND(P30=1,O30&gt;0),COUNTIFS(I_Course,A30,I_Cat,B30,I_Grd,1),"")</f>
        <v/>
      </c>
      <c r="U30">
        <f>IF(AND(P30=1,O30&gt;0),IF(S30&lt;MIN(O30,T30-1),1,0),0)</f>
        <v/>
      </c>
      <c r="V30">
        <f>IF(AND(P30=1,U30=0),1,0)</f>
        <v/>
      </c>
      <c r="W30">
        <f>IF(AND(Q30=1,ISNUMBER(D30)),INT(D30),"")</f>
        <v/>
      </c>
      <c r="X30">
        <f>IF(L30="",0,IF(G30="Yes",0,IF(NOT(ISNUMBER(F30)),0,IF(F30&lt;=0,0,IF(M30=3,1,IF(N30="",0,IF(INDEX(C_M,N30)=1,1,0)))))))</f>
        <v/>
      </c>
      <c r="Y30">
        <f>IF(LEFT(H30,3)="Not",1,0)</f>
        <v/>
      </c>
    </row>
    <row r="31">
      <c r="A31" s="18" t="inlineStr">
        <is>
          <t>MATH 151 Calculus I</t>
        </is>
      </c>
      <c r="B31" s="18" t="inlineStr">
        <is>
          <t>Homework</t>
        </is>
      </c>
      <c r="C31" s="18" t="inlineStr">
        <is>
          <t>HW 5</t>
        </is>
      </c>
      <c r="D31" s="22" t="n">
        <v>46297</v>
      </c>
      <c r="E31" s="19" t="n">
        <v>0</v>
      </c>
      <c r="F31" s="19" t="n">
        <v>20</v>
      </c>
      <c r="G31" s="18" t="n"/>
      <c r="H31" s="12">
        <f>IF(COUNTA(A31:G31)=0,"",IF(G31="Yes","Excused",IF(A31="","Not counted: course missing",IF(L31="","Not counted: course not on Courses sheet",IF(NOT(ISNUMBER(F31)),"Not counted: points possible missing",IF(F31&lt;=0,"Not counted: points possible missing",IF(X31=0,"Not counted: category not set up for this course",IF(E31="",IF(W31="","Upcoming",IF(W31&lt;Today,"Past due, no score yet","Upcoming")),IF(NOT(ISNUMBER(E31)),"Not counted: score isn't a number",IF(E31&lt;0,"Not counted: negative score",IF(U31=1,"Dropped (lowest)","Graded")))))))))))</f>
        <v/>
      </c>
      <c r="I31" s="16">
        <f>IF(P31=1,E31/F31,"")</f>
        <v/>
      </c>
      <c r="J31" s="17">
        <f>IF(W31="","",W31-Today)</f>
        <v/>
      </c>
      <c r="K31" t="n">
        <v>25</v>
      </c>
      <c r="L31">
        <f>IF(A31="","",IF(ISNUMBER(MATCH(A31,K_Name,0)),MATCH(A31,K_Name,0),""))</f>
        <v/>
      </c>
      <c r="M31">
        <f>IF(L31="","",INDEX(K_Mode,L31))</f>
        <v/>
      </c>
      <c r="N31">
        <f>IF(OR(L31="",B31=""),"",IF(ISNUMBER(MATCH(A31&amp;"|"&amp;B31,C_Key,0)),MATCH(A31&amp;"|"&amp;B31,C_Key,0),""))</f>
        <v/>
      </c>
      <c r="O31">
        <f>IF(N31="",0,INDEX(C_DropN,N31))</f>
        <v/>
      </c>
      <c r="P31">
        <f>IF(X31=1,IF(E31="",0,IF(ISNUMBER(E31),IF(E31&gt;=0,1,0),0)),0)</f>
        <v/>
      </c>
      <c r="Q31">
        <f>IF(AND(X31=1,E31=""),1,0)</f>
        <v/>
      </c>
      <c r="R31">
        <f>IF(P31=1,ROUND(E31/F31,10),"")</f>
        <v/>
      </c>
      <c r="S31">
        <f>IF(AND(P31=1,O31&gt;0),COUNTIFS(I_Course,A31,I_Cat,B31,I_Grd,1,I_Key,"&lt;"&amp;R31)+COUNTIFS(I_Course,A31,I_Cat,B31,I_Grd,1,I_Key,R31,I_Row,"&lt;"&amp;K31),"")</f>
        <v/>
      </c>
      <c r="T31">
        <f>IF(AND(P31=1,O31&gt;0),COUNTIFS(I_Course,A31,I_Cat,B31,I_Grd,1),"")</f>
        <v/>
      </c>
      <c r="U31">
        <f>IF(AND(P31=1,O31&gt;0),IF(S31&lt;MIN(O31,T31-1),1,0),0)</f>
        <v/>
      </c>
      <c r="V31">
        <f>IF(AND(P31=1,U31=0),1,0)</f>
        <v/>
      </c>
      <c r="W31">
        <f>IF(AND(Q31=1,ISNUMBER(D31)),INT(D31),"")</f>
        <v/>
      </c>
      <c r="X31">
        <f>IF(L31="",0,IF(G31="Yes",0,IF(NOT(ISNUMBER(F31)),0,IF(F31&lt;=0,0,IF(M31=3,1,IF(N31="",0,IF(INDEX(C_M,N31)=1,1,0)))))))</f>
        <v/>
      </c>
      <c r="Y31">
        <f>IF(LEFT(H31,3)="Not",1,0)</f>
        <v/>
      </c>
    </row>
    <row r="32">
      <c r="A32" s="18" t="inlineStr">
        <is>
          <t>MATH 151 Calculus I</t>
        </is>
      </c>
      <c r="B32" s="18" t="inlineStr">
        <is>
          <t>Homework</t>
        </is>
      </c>
      <c r="C32" s="18" t="inlineStr">
        <is>
          <t>HW 6</t>
        </is>
      </c>
      <c r="D32" s="22" t="n">
        <v>46304</v>
      </c>
      <c r="E32" s="19" t="n">
        <v>20</v>
      </c>
      <c r="F32" s="19" t="n">
        <v>20</v>
      </c>
      <c r="G32" s="18" t="n"/>
      <c r="H32" s="12">
        <f>IF(COUNTA(A32:G32)=0,"",IF(G32="Yes","Excused",IF(A32="","Not counted: course missing",IF(L32="","Not counted: course not on Courses sheet",IF(NOT(ISNUMBER(F32)),"Not counted: points possible missing",IF(F32&lt;=0,"Not counted: points possible missing",IF(X32=0,"Not counted: category not set up for this course",IF(E32="",IF(W32="","Upcoming",IF(W32&lt;Today,"Past due, no score yet","Upcoming")),IF(NOT(ISNUMBER(E32)),"Not counted: score isn't a number",IF(E32&lt;0,"Not counted: negative score",IF(U32=1,"Dropped (lowest)","Graded")))))))))))</f>
        <v/>
      </c>
      <c r="I32" s="16">
        <f>IF(P32=1,E32/F32,"")</f>
        <v/>
      </c>
      <c r="J32" s="17">
        <f>IF(W32="","",W32-Today)</f>
        <v/>
      </c>
      <c r="K32" t="n">
        <v>26</v>
      </c>
      <c r="L32">
        <f>IF(A32="","",IF(ISNUMBER(MATCH(A32,K_Name,0)),MATCH(A32,K_Name,0),""))</f>
        <v/>
      </c>
      <c r="M32">
        <f>IF(L32="","",INDEX(K_Mode,L32))</f>
        <v/>
      </c>
      <c r="N32">
        <f>IF(OR(L32="",B32=""),"",IF(ISNUMBER(MATCH(A32&amp;"|"&amp;B32,C_Key,0)),MATCH(A32&amp;"|"&amp;B32,C_Key,0),""))</f>
        <v/>
      </c>
      <c r="O32">
        <f>IF(N32="",0,INDEX(C_DropN,N32))</f>
        <v/>
      </c>
      <c r="P32">
        <f>IF(X32=1,IF(E32="",0,IF(ISNUMBER(E32),IF(E32&gt;=0,1,0),0)),0)</f>
        <v/>
      </c>
      <c r="Q32">
        <f>IF(AND(X32=1,E32=""),1,0)</f>
        <v/>
      </c>
      <c r="R32">
        <f>IF(P32=1,ROUND(E32/F32,10),"")</f>
        <v/>
      </c>
      <c r="S32">
        <f>IF(AND(P32=1,O32&gt;0),COUNTIFS(I_Course,A32,I_Cat,B32,I_Grd,1,I_Key,"&lt;"&amp;R32)+COUNTIFS(I_Course,A32,I_Cat,B32,I_Grd,1,I_Key,R32,I_Row,"&lt;"&amp;K32),"")</f>
        <v/>
      </c>
      <c r="T32">
        <f>IF(AND(P32=1,O32&gt;0),COUNTIFS(I_Course,A32,I_Cat,B32,I_Grd,1),"")</f>
        <v/>
      </c>
      <c r="U32">
        <f>IF(AND(P32=1,O32&gt;0),IF(S32&lt;MIN(O32,T32-1),1,0),0)</f>
        <v/>
      </c>
      <c r="V32">
        <f>IF(AND(P32=1,U32=0),1,0)</f>
        <v/>
      </c>
      <c r="W32">
        <f>IF(AND(Q32=1,ISNUMBER(D32)),INT(D32),"")</f>
        <v/>
      </c>
      <c r="X32">
        <f>IF(L32="",0,IF(G32="Yes",0,IF(NOT(ISNUMBER(F32)),0,IF(F32&lt;=0,0,IF(M32=3,1,IF(N32="",0,IF(INDEX(C_M,N32)=1,1,0)))))))</f>
        <v/>
      </c>
      <c r="Y32">
        <f>IF(LEFT(H32,3)="Not",1,0)</f>
        <v/>
      </c>
    </row>
    <row r="33">
      <c r="A33" s="18" t="inlineStr">
        <is>
          <t>MATH 151 Calculus I</t>
        </is>
      </c>
      <c r="B33" s="18" t="inlineStr">
        <is>
          <t>Homework</t>
        </is>
      </c>
      <c r="C33" s="18" t="inlineStr">
        <is>
          <t>HW 7</t>
        </is>
      </c>
      <c r="D33" s="22" t="n">
        <v>46311</v>
      </c>
      <c r="E33" s="19" t="n">
        <v>17</v>
      </c>
      <c r="F33" s="19" t="n">
        <v>20</v>
      </c>
      <c r="G33" s="18" t="n"/>
      <c r="H33" s="12">
        <f>IF(COUNTA(A33:G33)=0,"",IF(G33="Yes","Excused",IF(A33="","Not counted: course missing",IF(L33="","Not counted: course not on Courses sheet",IF(NOT(ISNUMBER(F33)),"Not counted: points possible missing",IF(F33&lt;=0,"Not counted: points possible missing",IF(X33=0,"Not counted: category not set up for this course",IF(E33="",IF(W33="","Upcoming",IF(W33&lt;Today,"Past due, no score yet","Upcoming")),IF(NOT(ISNUMBER(E33)),"Not counted: score isn't a number",IF(E33&lt;0,"Not counted: negative score",IF(U33=1,"Dropped (lowest)","Graded")))))))))))</f>
        <v/>
      </c>
      <c r="I33" s="16">
        <f>IF(P33=1,E33/F33,"")</f>
        <v/>
      </c>
      <c r="J33" s="17">
        <f>IF(W33="","",W33-Today)</f>
        <v/>
      </c>
      <c r="K33" t="n">
        <v>27</v>
      </c>
      <c r="L33">
        <f>IF(A33="","",IF(ISNUMBER(MATCH(A33,K_Name,0)),MATCH(A33,K_Name,0),""))</f>
        <v/>
      </c>
      <c r="M33">
        <f>IF(L33="","",INDEX(K_Mode,L33))</f>
        <v/>
      </c>
      <c r="N33">
        <f>IF(OR(L33="",B33=""),"",IF(ISNUMBER(MATCH(A33&amp;"|"&amp;B33,C_Key,0)),MATCH(A33&amp;"|"&amp;B33,C_Key,0),""))</f>
        <v/>
      </c>
      <c r="O33">
        <f>IF(N33="",0,INDEX(C_DropN,N33))</f>
        <v/>
      </c>
      <c r="P33">
        <f>IF(X33=1,IF(E33="",0,IF(ISNUMBER(E33),IF(E33&gt;=0,1,0),0)),0)</f>
        <v/>
      </c>
      <c r="Q33">
        <f>IF(AND(X33=1,E33=""),1,0)</f>
        <v/>
      </c>
      <c r="R33">
        <f>IF(P33=1,ROUND(E33/F33,10),"")</f>
        <v/>
      </c>
      <c r="S33">
        <f>IF(AND(P33=1,O33&gt;0),COUNTIFS(I_Course,A33,I_Cat,B33,I_Grd,1,I_Key,"&lt;"&amp;R33)+COUNTIFS(I_Course,A33,I_Cat,B33,I_Grd,1,I_Key,R33,I_Row,"&lt;"&amp;K33),"")</f>
        <v/>
      </c>
      <c r="T33">
        <f>IF(AND(P33=1,O33&gt;0),COUNTIFS(I_Course,A33,I_Cat,B33,I_Grd,1),"")</f>
        <v/>
      </c>
      <c r="U33">
        <f>IF(AND(P33=1,O33&gt;0),IF(S33&lt;MIN(O33,T33-1),1,0),0)</f>
        <v/>
      </c>
      <c r="V33">
        <f>IF(AND(P33=1,U33=0),1,0)</f>
        <v/>
      </c>
      <c r="W33">
        <f>IF(AND(Q33=1,ISNUMBER(D33)),INT(D33),"")</f>
        <v/>
      </c>
      <c r="X33">
        <f>IF(L33="",0,IF(G33="Yes",0,IF(NOT(ISNUMBER(F33)),0,IF(F33&lt;=0,0,IF(M33=3,1,IF(N33="",0,IF(INDEX(C_M,N33)=1,1,0)))))))</f>
        <v/>
      </c>
      <c r="Y33">
        <f>IF(LEFT(H33,3)="Not",1,0)</f>
        <v/>
      </c>
    </row>
    <row r="34">
      <c r="A34" s="18" t="inlineStr">
        <is>
          <t>MATH 151 Calculus I</t>
        </is>
      </c>
      <c r="B34" s="18" t="inlineStr">
        <is>
          <t>Homework</t>
        </is>
      </c>
      <c r="C34" s="18" t="inlineStr">
        <is>
          <t>HW 8</t>
        </is>
      </c>
      <c r="D34" s="22" t="n">
        <v>46318</v>
      </c>
      <c r="E34" s="19" t="n"/>
      <c r="F34" s="19" t="n">
        <v>20</v>
      </c>
      <c r="G34" s="18" t="n"/>
      <c r="H34" s="12">
        <f>IF(COUNTA(A34:G34)=0,"",IF(G34="Yes","Excused",IF(A34="","Not counted: course missing",IF(L34="","Not counted: course not on Courses sheet",IF(NOT(ISNUMBER(F34)),"Not counted: points possible missing",IF(F34&lt;=0,"Not counted: points possible missing",IF(X34=0,"Not counted: category not set up for this course",IF(E34="",IF(W34="","Upcoming",IF(W34&lt;Today,"Past due, no score yet","Upcoming")),IF(NOT(ISNUMBER(E34)),"Not counted: score isn't a number",IF(E34&lt;0,"Not counted: negative score",IF(U34=1,"Dropped (lowest)","Graded")))))))))))</f>
        <v/>
      </c>
      <c r="I34" s="16">
        <f>IF(P34=1,E34/F34,"")</f>
        <v/>
      </c>
      <c r="J34" s="17">
        <f>IF(W34="","",W34-Today)</f>
        <v/>
      </c>
      <c r="K34" t="n">
        <v>28</v>
      </c>
      <c r="L34">
        <f>IF(A34="","",IF(ISNUMBER(MATCH(A34,K_Name,0)),MATCH(A34,K_Name,0),""))</f>
        <v/>
      </c>
      <c r="M34">
        <f>IF(L34="","",INDEX(K_Mode,L34))</f>
        <v/>
      </c>
      <c r="N34">
        <f>IF(OR(L34="",B34=""),"",IF(ISNUMBER(MATCH(A34&amp;"|"&amp;B34,C_Key,0)),MATCH(A34&amp;"|"&amp;B34,C_Key,0),""))</f>
        <v/>
      </c>
      <c r="O34">
        <f>IF(N34="",0,INDEX(C_DropN,N34))</f>
        <v/>
      </c>
      <c r="P34">
        <f>IF(X34=1,IF(E34="",0,IF(ISNUMBER(E34),IF(E34&gt;=0,1,0),0)),0)</f>
        <v/>
      </c>
      <c r="Q34">
        <f>IF(AND(X34=1,E34=""),1,0)</f>
        <v/>
      </c>
      <c r="R34">
        <f>IF(P34=1,ROUND(E34/F34,10),"")</f>
        <v/>
      </c>
      <c r="S34">
        <f>IF(AND(P34=1,O34&gt;0),COUNTIFS(I_Course,A34,I_Cat,B34,I_Grd,1,I_Key,"&lt;"&amp;R34)+COUNTIFS(I_Course,A34,I_Cat,B34,I_Grd,1,I_Key,R34,I_Row,"&lt;"&amp;K34),"")</f>
        <v/>
      </c>
      <c r="T34">
        <f>IF(AND(P34=1,O34&gt;0),COUNTIFS(I_Course,A34,I_Cat,B34,I_Grd,1),"")</f>
        <v/>
      </c>
      <c r="U34">
        <f>IF(AND(P34=1,O34&gt;0),IF(S34&lt;MIN(O34,T34-1),1,0),0)</f>
        <v/>
      </c>
      <c r="V34">
        <f>IF(AND(P34=1,U34=0),1,0)</f>
        <v/>
      </c>
      <c r="W34">
        <f>IF(AND(Q34=1,ISNUMBER(D34)),INT(D34),"")</f>
        <v/>
      </c>
      <c r="X34">
        <f>IF(L34="",0,IF(G34="Yes",0,IF(NOT(ISNUMBER(F34)),0,IF(F34&lt;=0,0,IF(M34=3,1,IF(N34="",0,IF(INDEX(C_M,N34)=1,1,0)))))))</f>
        <v/>
      </c>
      <c r="Y34">
        <f>IF(LEFT(H34,3)="Not",1,0)</f>
        <v/>
      </c>
    </row>
    <row r="35">
      <c r="A35" s="18" t="inlineStr">
        <is>
          <t>MATH 151 Calculus I</t>
        </is>
      </c>
      <c r="B35" s="18" t="inlineStr">
        <is>
          <t>Homework</t>
        </is>
      </c>
      <c r="C35" s="18" t="inlineStr">
        <is>
          <t>HW 9</t>
        </is>
      </c>
      <c r="D35" s="22" t="n">
        <v>46325</v>
      </c>
      <c r="E35" s="19" t="n"/>
      <c r="F35" s="19" t="n">
        <v>20</v>
      </c>
      <c r="G35" s="18" t="n"/>
      <c r="H35" s="12">
        <f>IF(COUNTA(A35:G35)=0,"",IF(G35="Yes","Excused",IF(A35="","Not counted: course missing",IF(L35="","Not counted: course not on Courses sheet",IF(NOT(ISNUMBER(F35)),"Not counted: points possible missing",IF(F35&lt;=0,"Not counted: points possible missing",IF(X35=0,"Not counted: category not set up for this course",IF(E35="",IF(W35="","Upcoming",IF(W35&lt;Today,"Past due, no score yet","Upcoming")),IF(NOT(ISNUMBER(E35)),"Not counted: score isn't a number",IF(E35&lt;0,"Not counted: negative score",IF(U35=1,"Dropped (lowest)","Graded")))))))))))</f>
        <v/>
      </c>
      <c r="I35" s="16">
        <f>IF(P35=1,E35/F35,"")</f>
        <v/>
      </c>
      <c r="J35" s="17">
        <f>IF(W35="","",W35-Today)</f>
        <v/>
      </c>
      <c r="K35" t="n">
        <v>29</v>
      </c>
      <c r="L35">
        <f>IF(A35="","",IF(ISNUMBER(MATCH(A35,K_Name,0)),MATCH(A35,K_Name,0),""))</f>
        <v/>
      </c>
      <c r="M35">
        <f>IF(L35="","",INDEX(K_Mode,L35))</f>
        <v/>
      </c>
      <c r="N35">
        <f>IF(OR(L35="",B35=""),"",IF(ISNUMBER(MATCH(A35&amp;"|"&amp;B35,C_Key,0)),MATCH(A35&amp;"|"&amp;B35,C_Key,0),""))</f>
        <v/>
      </c>
      <c r="O35">
        <f>IF(N35="",0,INDEX(C_DropN,N35))</f>
        <v/>
      </c>
      <c r="P35">
        <f>IF(X35=1,IF(E35="",0,IF(ISNUMBER(E35),IF(E35&gt;=0,1,0),0)),0)</f>
        <v/>
      </c>
      <c r="Q35">
        <f>IF(AND(X35=1,E35=""),1,0)</f>
        <v/>
      </c>
      <c r="R35">
        <f>IF(P35=1,ROUND(E35/F35,10),"")</f>
        <v/>
      </c>
      <c r="S35">
        <f>IF(AND(P35=1,O35&gt;0),COUNTIFS(I_Course,A35,I_Cat,B35,I_Grd,1,I_Key,"&lt;"&amp;R35)+COUNTIFS(I_Course,A35,I_Cat,B35,I_Grd,1,I_Key,R35,I_Row,"&lt;"&amp;K35),"")</f>
        <v/>
      </c>
      <c r="T35">
        <f>IF(AND(P35=1,O35&gt;0),COUNTIFS(I_Course,A35,I_Cat,B35,I_Grd,1),"")</f>
        <v/>
      </c>
      <c r="U35">
        <f>IF(AND(P35=1,O35&gt;0),IF(S35&lt;MIN(O35,T35-1),1,0),0)</f>
        <v/>
      </c>
      <c r="V35">
        <f>IF(AND(P35=1,U35=0),1,0)</f>
        <v/>
      </c>
      <c r="W35">
        <f>IF(AND(Q35=1,ISNUMBER(D35)),INT(D35),"")</f>
        <v/>
      </c>
      <c r="X35">
        <f>IF(L35="",0,IF(G35="Yes",0,IF(NOT(ISNUMBER(F35)),0,IF(F35&lt;=0,0,IF(M35=3,1,IF(N35="",0,IF(INDEX(C_M,N35)=1,1,0)))))))</f>
        <v/>
      </c>
      <c r="Y35">
        <f>IF(LEFT(H35,3)="Not",1,0)</f>
        <v/>
      </c>
    </row>
    <row r="36">
      <c r="A36" s="18" t="inlineStr">
        <is>
          <t>MATH 151 Calculus I</t>
        </is>
      </c>
      <c r="B36" s="18" t="inlineStr">
        <is>
          <t>Homework</t>
        </is>
      </c>
      <c r="C36" s="18" t="inlineStr">
        <is>
          <t>HW 10</t>
        </is>
      </c>
      <c r="D36" s="22" t="n">
        <v>46332</v>
      </c>
      <c r="E36" s="19" t="n"/>
      <c r="F36" s="19" t="n">
        <v>20</v>
      </c>
      <c r="G36" s="18" t="n"/>
      <c r="H36" s="12">
        <f>IF(COUNTA(A36:G36)=0,"",IF(G36="Yes","Excused",IF(A36="","Not counted: course missing",IF(L36="","Not counted: course not on Courses sheet",IF(NOT(ISNUMBER(F36)),"Not counted: points possible missing",IF(F36&lt;=0,"Not counted: points possible missing",IF(X36=0,"Not counted: category not set up for this course",IF(E36="",IF(W36="","Upcoming",IF(W36&lt;Today,"Past due, no score yet","Upcoming")),IF(NOT(ISNUMBER(E36)),"Not counted: score isn't a number",IF(E36&lt;0,"Not counted: negative score",IF(U36=1,"Dropped (lowest)","Graded")))))))))))</f>
        <v/>
      </c>
      <c r="I36" s="16">
        <f>IF(P36=1,E36/F36,"")</f>
        <v/>
      </c>
      <c r="J36" s="17">
        <f>IF(W36="","",W36-Today)</f>
        <v/>
      </c>
      <c r="K36" t="n">
        <v>30</v>
      </c>
      <c r="L36">
        <f>IF(A36="","",IF(ISNUMBER(MATCH(A36,K_Name,0)),MATCH(A36,K_Name,0),""))</f>
        <v/>
      </c>
      <c r="M36">
        <f>IF(L36="","",INDEX(K_Mode,L36))</f>
        <v/>
      </c>
      <c r="N36">
        <f>IF(OR(L36="",B36=""),"",IF(ISNUMBER(MATCH(A36&amp;"|"&amp;B36,C_Key,0)),MATCH(A36&amp;"|"&amp;B36,C_Key,0),""))</f>
        <v/>
      </c>
      <c r="O36">
        <f>IF(N36="",0,INDEX(C_DropN,N36))</f>
        <v/>
      </c>
      <c r="P36">
        <f>IF(X36=1,IF(E36="",0,IF(ISNUMBER(E36),IF(E36&gt;=0,1,0),0)),0)</f>
        <v/>
      </c>
      <c r="Q36">
        <f>IF(AND(X36=1,E36=""),1,0)</f>
        <v/>
      </c>
      <c r="R36">
        <f>IF(P36=1,ROUND(E36/F36,10),"")</f>
        <v/>
      </c>
      <c r="S36">
        <f>IF(AND(P36=1,O36&gt;0),COUNTIFS(I_Course,A36,I_Cat,B36,I_Grd,1,I_Key,"&lt;"&amp;R36)+COUNTIFS(I_Course,A36,I_Cat,B36,I_Grd,1,I_Key,R36,I_Row,"&lt;"&amp;K36),"")</f>
        <v/>
      </c>
      <c r="T36">
        <f>IF(AND(P36=1,O36&gt;0),COUNTIFS(I_Course,A36,I_Cat,B36,I_Grd,1),"")</f>
        <v/>
      </c>
      <c r="U36">
        <f>IF(AND(P36=1,O36&gt;0),IF(S36&lt;MIN(O36,T36-1),1,0),0)</f>
        <v/>
      </c>
      <c r="V36">
        <f>IF(AND(P36=1,U36=0),1,0)</f>
        <v/>
      </c>
      <c r="W36">
        <f>IF(AND(Q36=1,ISNUMBER(D36)),INT(D36),"")</f>
        <v/>
      </c>
      <c r="X36">
        <f>IF(L36="",0,IF(G36="Yes",0,IF(NOT(ISNUMBER(F36)),0,IF(F36&lt;=0,0,IF(M36=3,1,IF(N36="",0,IF(INDEX(C_M,N36)=1,1,0)))))))</f>
        <v/>
      </c>
      <c r="Y36">
        <f>IF(LEFT(H36,3)="Not",1,0)</f>
        <v/>
      </c>
    </row>
    <row r="37">
      <c r="A37" s="18" t="inlineStr">
        <is>
          <t>MATH 151 Calculus I</t>
        </is>
      </c>
      <c r="B37" s="18" t="inlineStr">
        <is>
          <t>Quizzes</t>
        </is>
      </c>
      <c r="C37" s="18" t="inlineStr">
        <is>
          <t>Quiz 1</t>
        </is>
      </c>
      <c r="D37" s="22" t="n">
        <v>46283</v>
      </c>
      <c r="E37" s="19" t="n">
        <v>9</v>
      </c>
      <c r="F37" s="19" t="n">
        <v>10</v>
      </c>
      <c r="G37" s="18" t="n"/>
      <c r="H37" s="12">
        <f>IF(COUNTA(A37:G37)=0,"",IF(G37="Yes","Excused",IF(A37="","Not counted: course missing",IF(L37="","Not counted: course not on Courses sheet",IF(NOT(ISNUMBER(F37)),"Not counted: points possible missing",IF(F37&lt;=0,"Not counted: points possible missing",IF(X37=0,"Not counted: category not set up for this course",IF(E37="",IF(W37="","Upcoming",IF(W37&lt;Today,"Past due, no score yet","Upcoming")),IF(NOT(ISNUMBER(E37)),"Not counted: score isn't a number",IF(E37&lt;0,"Not counted: negative score",IF(U37=1,"Dropped (lowest)","Graded")))))))))))</f>
        <v/>
      </c>
      <c r="I37" s="16">
        <f>IF(P37=1,E37/F37,"")</f>
        <v/>
      </c>
      <c r="J37" s="17">
        <f>IF(W37="","",W37-Today)</f>
        <v/>
      </c>
      <c r="K37" t="n">
        <v>31</v>
      </c>
      <c r="L37">
        <f>IF(A37="","",IF(ISNUMBER(MATCH(A37,K_Name,0)),MATCH(A37,K_Name,0),""))</f>
        <v/>
      </c>
      <c r="M37">
        <f>IF(L37="","",INDEX(K_Mode,L37))</f>
        <v/>
      </c>
      <c r="N37">
        <f>IF(OR(L37="",B37=""),"",IF(ISNUMBER(MATCH(A37&amp;"|"&amp;B37,C_Key,0)),MATCH(A37&amp;"|"&amp;B37,C_Key,0),""))</f>
        <v/>
      </c>
      <c r="O37">
        <f>IF(N37="",0,INDEX(C_DropN,N37))</f>
        <v/>
      </c>
      <c r="P37">
        <f>IF(X37=1,IF(E37="",0,IF(ISNUMBER(E37),IF(E37&gt;=0,1,0),0)),0)</f>
        <v/>
      </c>
      <c r="Q37">
        <f>IF(AND(X37=1,E37=""),1,0)</f>
        <v/>
      </c>
      <c r="R37">
        <f>IF(P37=1,ROUND(E37/F37,10),"")</f>
        <v/>
      </c>
      <c r="S37">
        <f>IF(AND(P37=1,O37&gt;0),COUNTIFS(I_Course,A37,I_Cat,B37,I_Grd,1,I_Key,"&lt;"&amp;R37)+COUNTIFS(I_Course,A37,I_Cat,B37,I_Grd,1,I_Key,R37,I_Row,"&lt;"&amp;K37),"")</f>
        <v/>
      </c>
      <c r="T37">
        <f>IF(AND(P37=1,O37&gt;0),COUNTIFS(I_Course,A37,I_Cat,B37,I_Grd,1),"")</f>
        <v/>
      </c>
      <c r="U37">
        <f>IF(AND(P37=1,O37&gt;0),IF(S37&lt;MIN(O37,T37-1),1,0),0)</f>
        <v/>
      </c>
      <c r="V37">
        <f>IF(AND(P37=1,U37=0),1,0)</f>
        <v/>
      </c>
      <c r="W37">
        <f>IF(AND(Q37=1,ISNUMBER(D37)),INT(D37),"")</f>
        <v/>
      </c>
      <c r="X37">
        <f>IF(L37="",0,IF(G37="Yes",0,IF(NOT(ISNUMBER(F37)),0,IF(F37&lt;=0,0,IF(M37=3,1,IF(N37="",0,IF(INDEX(C_M,N37)=1,1,0)))))))</f>
        <v/>
      </c>
      <c r="Y37">
        <f>IF(LEFT(H37,3)="Not",1,0)</f>
        <v/>
      </c>
    </row>
    <row r="38">
      <c r="A38" s="18" t="inlineStr">
        <is>
          <t>MATH 151 Calculus I</t>
        </is>
      </c>
      <c r="B38" s="18" t="inlineStr">
        <is>
          <t>Quizzes</t>
        </is>
      </c>
      <c r="C38" s="18" t="inlineStr">
        <is>
          <t>Quiz 2</t>
        </is>
      </c>
      <c r="D38" s="22" t="n">
        <v>46297</v>
      </c>
      <c r="E38" s="19" t="n">
        <v>7.5</v>
      </c>
      <c r="F38" s="19" t="n">
        <v>10</v>
      </c>
      <c r="G38" s="18" t="n"/>
      <c r="H38" s="12">
        <f>IF(COUNTA(A38:G38)=0,"",IF(G38="Yes","Excused",IF(A38="","Not counted: course missing",IF(L38="","Not counted: course not on Courses sheet",IF(NOT(ISNUMBER(F38)),"Not counted: points possible missing",IF(F38&lt;=0,"Not counted: points possible missing",IF(X38=0,"Not counted: category not set up for this course",IF(E38="",IF(W38="","Upcoming",IF(W38&lt;Today,"Past due, no score yet","Upcoming")),IF(NOT(ISNUMBER(E38)),"Not counted: score isn't a number",IF(E38&lt;0,"Not counted: negative score",IF(U38=1,"Dropped (lowest)","Graded")))))))))))</f>
        <v/>
      </c>
      <c r="I38" s="16">
        <f>IF(P38=1,E38/F38,"")</f>
        <v/>
      </c>
      <c r="J38" s="17">
        <f>IF(W38="","",W38-Today)</f>
        <v/>
      </c>
      <c r="K38" t="n">
        <v>32</v>
      </c>
      <c r="L38">
        <f>IF(A38="","",IF(ISNUMBER(MATCH(A38,K_Name,0)),MATCH(A38,K_Name,0),""))</f>
        <v/>
      </c>
      <c r="M38">
        <f>IF(L38="","",INDEX(K_Mode,L38))</f>
        <v/>
      </c>
      <c r="N38">
        <f>IF(OR(L38="",B38=""),"",IF(ISNUMBER(MATCH(A38&amp;"|"&amp;B38,C_Key,0)),MATCH(A38&amp;"|"&amp;B38,C_Key,0),""))</f>
        <v/>
      </c>
      <c r="O38">
        <f>IF(N38="",0,INDEX(C_DropN,N38))</f>
        <v/>
      </c>
      <c r="P38">
        <f>IF(X38=1,IF(E38="",0,IF(ISNUMBER(E38),IF(E38&gt;=0,1,0),0)),0)</f>
        <v/>
      </c>
      <c r="Q38">
        <f>IF(AND(X38=1,E38=""),1,0)</f>
        <v/>
      </c>
      <c r="R38">
        <f>IF(P38=1,ROUND(E38/F38,10),"")</f>
        <v/>
      </c>
      <c r="S38">
        <f>IF(AND(P38=1,O38&gt;0),COUNTIFS(I_Course,A38,I_Cat,B38,I_Grd,1,I_Key,"&lt;"&amp;R38)+COUNTIFS(I_Course,A38,I_Cat,B38,I_Grd,1,I_Key,R38,I_Row,"&lt;"&amp;K38),"")</f>
        <v/>
      </c>
      <c r="T38">
        <f>IF(AND(P38=1,O38&gt;0),COUNTIFS(I_Course,A38,I_Cat,B38,I_Grd,1),"")</f>
        <v/>
      </c>
      <c r="U38">
        <f>IF(AND(P38=1,O38&gt;0),IF(S38&lt;MIN(O38,T38-1),1,0),0)</f>
        <v/>
      </c>
      <c r="V38">
        <f>IF(AND(P38=1,U38=0),1,0)</f>
        <v/>
      </c>
      <c r="W38">
        <f>IF(AND(Q38=1,ISNUMBER(D38)),INT(D38),"")</f>
        <v/>
      </c>
      <c r="X38">
        <f>IF(L38="",0,IF(G38="Yes",0,IF(NOT(ISNUMBER(F38)),0,IF(F38&lt;=0,0,IF(M38=3,1,IF(N38="",0,IF(INDEX(C_M,N38)=1,1,0)))))))</f>
        <v/>
      </c>
      <c r="Y38">
        <f>IF(LEFT(H38,3)="Not",1,0)</f>
        <v/>
      </c>
    </row>
    <row r="39">
      <c r="A39" s="18" t="inlineStr">
        <is>
          <t>MATH 151 Calculus I</t>
        </is>
      </c>
      <c r="B39" s="18" t="inlineStr">
        <is>
          <t>Quizzes</t>
        </is>
      </c>
      <c r="C39" s="18" t="inlineStr">
        <is>
          <t>Quiz 3</t>
        </is>
      </c>
      <c r="D39" s="22" t="n">
        <v>46311</v>
      </c>
      <c r="E39" s="19" t="n">
        <v>10</v>
      </c>
      <c r="F39" s="19" t="n">
        <v>10</v>
      </c>
      <c r="G39" s="18" t="n"/>
      <c r="H39" s="12">
        <f>IF(COUNTA(A39:G39)=0,"",IF(G39="Yes","Excused",IF(A39="","Not counted: course missing",IF(L39="","Not counted: course not on Courses sheet",IF(NOT(ISNUMBER(F39)),"Not counted: points possible missing",IF(F39&lt;=0,"Not counted: points possible missing",IF(X39=0,"Not counted: category not set up for this course",IF(E39="",IF(W39="","Upcoming",IF(W39&lt;Today,"Past due, no score yet","Upcoming")),IF(NOT(ISNUMBER(E39)),"Not counted: score isn't a number",IF(E39&lt;0,"Not counted: negative score",IF(U39=1,"Dropped (lowest)","Graded")))))))))))</f>
        <v/>
      </c>
      <c r="I39" s="16">
        <f>IF(P39=1,E39/F39,"")</f>
        <v/>
      </c>
      <c r="J39" s="17">
        <f>IF(W39="","",W39-Today)</f>
        <v/>
      </c>
      <c r="K39" t="n">
        <v>33</v>
      </c>
      <c r="L39">
        <f>IF(A39="","",IF(ISNUMBER(MATCH(A39,K_Name,0)),MATCH(A39,K_Name,0),""))</f>
        <v/>
      </c>
      <c r="M39">
        <f>IF(L39="","",INDEX(K_Mode,L39))</f>
        <v/>
      </c>
      <c r="N39">
        <f>IF(OR(L39="",B39=""),"",IF(ISNUMBER(MATCH(A39&amp;"|"&amp;B39,C_Key,0)),MATCH(A39&amp;"|"&amp;B39,C_Key,0),""))</f>
        <v/>
      </c>
      <c r="O39">
        <f>IF(N39="",0,INDEX(C_DropN,N39))</f>
        <v/>
      </c>
      <c r="P39">
        <f>IF(X39=1,IF(E39="",0,IF(ISNUMBER(E39),IF(E39&gt;=0,1,0),0)),0)</f>
        <v/>
      </c>
      <c r="Q39">
        <f>IF(AND(X39=1,E39=""),1,0)</f>
        <v/>
      </c>
      <c r="R39">
        <f>IF(P39=1,ROUND(E39/F39,10),"")</f>
        <v/>
      </c>
      <c r="S39">
        <f>IF(AND(P39=1,O39&gt;0),COUNTIFS(I_Course,A39,I_Cat,B39,I_Grd,1,I_Key,"&lt;"&amp;R39)+COUNTIFS(I_Course,A39,I_Cat,B39,I_Grd,1,I_Key,R39,I_Row,"&lt;"&amp;K39),"")</f>
        <v/>
      </c>
      <c r="T39">
        <f>IF(AND(P39=1,O39&gt;0),COUNTIFS(I_Course,A39,I_Cat,B39,I_Grd,1),"")</f>
        <v/>
      </c>
      <c r="U39">
        <f>IF(AND(P39=1,O39&gt;0),IF(S39&lt;MIN(O39,T39-1),1,0),0)</f>
        <v/>
      </c>
      <c r="V39">
        <f>IF(AND(P39=1,U39=0),1,0)</f>
        <v/>
      </c>
      <c r="W39">
        <f>IF(AND(Q39=1,ISNUMBER(D39)),INT(D39),"")</f>
        <v/>
      </c>
      <c r="X39">
        <f>IF(L39="",0,IF(G39="Yes",0,IF(NOT(ISNUMBER(F39)),0,IF(F39&lt;=0,0,IF(M39=3,1,IF(N39="",0,IF(INDEX(C_M,N39)=1,1,0)))))))</f>
        <v/>
      </c>
      <c r="Y39">
        <f>IF(LEFT(H39,3)="Not",1,0)</f>
        <v/>
      </c>
    </row>
    <row r="40">
      <c r="A40" s="18" t="inlineStr">
        <is>
          <t>MATH 151 Calculus I</t>
        </is>
      </c>
      <c r="B40" s="18" t="inlineStr">
        <is>
          <t>Quizzes</t>
        </is>
      </c>
      <c r="C40" s="18" t="inlineStr">
        <is>
          <t>Quiz 4</t>
        </is>
      </c>
      <c r="D40" s="22" t="n">
        <v>46325</v>
      </c>
      <c r="E40" s="19" t="n"/>
      <c r="F40" s="19" t="n">
        <v>10</v>
      </c>
      <c r="G40" s="18" t="n"/>
      <c r="H40" s="12">
        <f>IF(COUNTA(A40:G40)=0,"",IF(G40="Yes","Excused",IF(A40="","Not counted: course missing",IF(L40="","Not counted: course not on Courses sheet",IF(NOT(ISNUMBER(F40)),"Not counted: points possible missing",IF(F40&lt;=0,"Not counted: points possible missing",IF(X40=0,"Not counted: category not set up for this course",IF(E40="",IF(W40="","Upcoming",IF(W40&lt;Today,"Past due, no score yet","Upcoming")),IF(NOT(ISNUMBER(E40)),"Not counted: score isn't a number",IF(E40&lt;0,"Not counted: negative score",IF(U40=1,"Dropped (lowest)","Graded")))))))))))</f>
        <v/>
      </c>
      <c r="I40" s="16">
        <f>IF(P40=1,E40/F40,"")</f>
        <v/>
      </c>
      <c r="J40" s="17">
        <f>IF(W40="","",W40-Today)</f>
        <v/>
      </c>
      <c r="K40" t="n">
        <v>34</v>
      </c>
      <c r="L40">
        <f>IF(A40="","",IF(ISNUMBER(MATCH(A40,K_Name,0)),MATCH(A40,K_Name,0),""))</f>
        <v/>
      </c>
      <c r="M40">
        <f>IF(L40="","",INDEX(K_Mode,L40))</f>
        <v/>
      </c>
      <c r="N40">
        <f>IF(OR(L40="",B40=""),"",IF(ISNUMBER(MATCH(A40&amp;"|"&amp;B40,C_Key,0)),MATCH(A40&amp;"|"&amp;B40,C_Key,0),""))</f>
        <v/>
      </c>
      <c r="O40">
        <f>IF(N40="",0,INDEX(C_DropN,N40))</f>
        <v/>
      </c>
      <c r="P40">
        <f>IF(X40=1,IF(E40="",0,IF(ISNUMBER(E40),IF(E40&gt;=0,1,0),0)),0)</f>
        <v/>
      </c>
      <c r="Q40">
        <f>IF(AND(X40=1,E40=""),1,0)</f>
        <v/>
      </c>
      <c r="R40">
        <f>IF(P40=1,ROUND(E40/F40,10),"")</f>
        <v/>
      </c>
      <c r="S40">
        <f>IF(AND(P40=1,O40&gt;0),COUNTIFS(I_Course,A40,I_Cat,B40,I_Grd,1,I_Key,"&lt;"&amp;R40)+COUNTIFS(I_Course,A40,I_Cat,B40,I_Grd,1,I_Key,R40,I_Row,"&lt;"&amp;K40),"")</f>
        <v/>
      </c>
      <c r="T40">
        <f>IF(AND(P40=1,O40&gt;0),COUNTIFS(I_Course,A40,I_Cat,B40,I_Grd,1),"")</f>
        <v/>
      </c>
      <c r="U40">
        <f>IF(AND(P40=1,O40&gt;0),IF(S40&lt;MIN(O40,T40-1),1,0),0)</f>
        <v/>
      </c>
      <c r="V40">
        <f>IF(AND(P40=1,U40=0),1,0)</f>
        <v/>
      </c>
      <c r="W40">
        <f>IF(AND(Q40=1,ISNUMBER(D40)),INT(D40),"")</f>
        <v/>
      </c>
      <c r="X40">
        <f>IF(L40="",0,IF(G40="Yes",0,IF(NOT(ISNUMBER(F40)),0,IF(F40&lt;=0,0,IF(M40=3,1,IF(N40="",0,IF(INDEX(C_M,N40)=1,1,0)))))))</f>
        <v/>
      </c>
      <c r="Y40">
        <f>IF(LEFT(H40,3)="Not",1,0)</f>
        <v/>
      </c>
    </row>
    <row r="41">
      <c r="A41" s="18" t="inlineStr">
        <is>
          <t>MATH 151 Calculus I</t>
        </is>
      </c>
      <c r="B41" s="18" t="inlineStr">
        <is>
          <t>Quizzes</t>
        </is>
      </c>
      <c r="C41" s="18" t="inlineStr">
        <is>
          <t>Quiz 5</t>
        </is>
      </c>
      <c r="D41" s="22" t="n">
        <v>46339</v>
      </c>
      <c r="E41" s="19" t="n"/>
      <c r="F41" s="19" t="n">
        <v>10</v>
      </c>
      <c r="G41" s="18" t="n"/>
      <c r="H41" s="12">
        <f>IF(COUNTA(A41:G41)=0,"",IF(G41="Yes","Excused",IF(A41="","Not counted: course missing",IF(L41="","Not counted: course not on Courses sheet",IF(NOT(ISNUMBER(F41)),"Not counted: points possible missing",IF(F41&lt;=0,"Not counted: points possible missing",IF(X41=0,"Not counted: category not set up for this course",IF(E41="",IF(W41="","Upcoming",IF(W41&lt;Today,"Past due, no score yet","Upcoming")),IF(NOT(ISNUMBER(E41)),"Not counted: score isn't a number",IF(E41&lt;0,"Not counted: negative score",IF(U41=1,"Dropped (lowest)","Graded")))))))))))</f>
        <v/>
      </c>
      <c r="I41" s="16">
        <f>IF(P41=1,E41/F41,"")</f>
        <v/>
      </c>
      <c r="J41" s="17">
        <f>IF(W41="","",W41-Today)</f>
        <v/>
      </c>
      <c r="K41" t="n">
        <v>35</v>
      </c>
      <c r="L41">
        <f>IF(A41="","",IF(ISNUMBER(MATCH(A41,K_Name,0)),MATCH(A41,K_Name,0),""))</f>
        <v/>
      </c>
      <c r="M41">
        <f>IF(L41="","",INDEX(K_Mode,L41))</f>
        <v/>
      </c>
      <c r="N41">
        <f>IF(OR(L41="",B41=""),"",IF(ISNUMBER(MATCH(A41&amp;"|"&amp;B41,C_Key,0)),MATCH(A41&amp;"|"&amp;B41,C_Key,0),""))</f>
        <v/>
      </c>
      <c r="O41">
        <f>IF(N41="",0,INDEX(C_DropN,N41))</f>
        <v/>
      </c>
      <c r="P41">
        <f>IF(X41=1,IF(E41="",0,IF(ISNUMBER(E41),IF(E41&gt;=0,1,0),0)),0)</f>
        <v/>
      </c>
      <c r="Q41">
        <f>IF(AND(X41=1,E41=""),1,0)</f>
        <v/>
      </c>
      <c r="R41">
        <f>IF(P41=1,ROUND(E41/F41,10),"")</f>
        <v/>
      </c>
      <c r="S41">
        <f>IF(AND(P41=1,O41&gt;0),COUNTIFS(I_Course,A41,I_Cat,B41,I_Grd,1,I_Key,"&lt;"&amp;R41)+COUNTIFS(I_Course,A41,I_Cat,B41,I_Grd,1,I_Key,R41,I_Row,"&lt;"&amp;K41),"")</f>
        <v/>
      </c>
      <c r="T41">
        <f>IF(AND(P41=1,O41&gt;0),COUNTIFS(I_Course,A41,I_Cat,B41,I_Grd,1),"")</f>
        <v/>
      </c>
      <c r="U41">
        <f>IF(AND(P41=1,O41&gt;0),IF(S41&lt;MIN(O41,T41-1),1,0),0)</f>
        <v/>
      </c>
      <c r="V41">
        <f>IF(AND(P41=1,U41=0),1,0)</f>
        <v/>
      </c>
      <c r="W41">
        <f>IF(AND(Q41=1,ISNUMBER(D41)),INT(D41),"")</f>
        <v/>
      </c>
      <c r="X41">
        <f>IF(L41="",0,IF(G41="Yes",0,IF(NOT(ISNUMBER(F41)),0,IF(F41&lt;=0,0,IF(M41=3,1,IF(N41="",0,IF(INDEX(C_M,N41)=1,1,0)))))))</f>
        <v/>
      </c>
      <c r="Y41">
        <f>IF(LEFT(H41,3)="Not",1,0)</f>
        <v/>
      </c>
    </row>
    <row r="42">
      <c r="A42" s="18" t="inlineStr">
        <is>
          <t>MATH 151 Calculus I</t>
        </is>
      </c>
      <c r="B42" s="18" t="inlineStr">
        <is>
          <t>Exams</t>
        </is>
      </c>
      <c r="C42" s="18" t="inlineStr">
        <is>
          <t>Exam 1</t>
        </is>
      </c>
      <c r="D42" s="22" t="n">
        <v>46297</v>
      </c>
      <c r="E42" s="19" t="n">
        <v>84</v>
      </c>
      <c r="F42" s="19" t="n">
        <v>100</v>
      </c>
      <c r="G42" s="18" t="n"/>
      <c r="H42" s="12">
        <f>IF(COUNTA(A42:G42)=0,"",IF(G42="Yes","Excused",IF(A42="","Not counted: course missing",IF(L42="","Not counted: course not on Courses sheet",IF(NOT(ISNUMBER(F42)),"Not counted: points possible missing",IF(F42&lt;=0,"Not counted: points possible missing",IF(X42=0,"Not counted: category not set up for this course",IF(E42="",IF(W42="","Upcoming",IF(W42&lt;Today,"Past due, no score yet","Upcoming")),IF(NOT(ISNUMBER(E42)),"Not counted: score isn't a number",IF(E42&lt;0,"Not counted: negative score",IF(U42=1,"Dropped (lowest)","Graded")))))))))))</f>
        <v/>
      </c>
      <c r="I42" s="16">
        <f>IF(P42=1,E42/F42,"")</f>
        <v/>
      </c>
      <c r="J42" s="17">
        <f>IF(W42="","",W42-Today)</f>
        <v/>
      </c>
      <c r="K42" t="n">
        <v>36</v>
      </c>
      <c r="L42">
        <f>IF(A42="","",IF(ISNUMBER(MATCH(A42,K_Name,0)),MATCH(A42,K_Name,0),""))</f>
        <v/>
      </c>
      <c r="M42">
        <f>IF(L42="","",INDEX(K_Mode,L42))</f>
        <v/>
      </c>
      <c r="N42">
        <f>IF(OR(L42="",B42=""),"",IF(ISNUMBER(MATCH(A42&amp;"|"&amp;B42,C_Key,0)),MATCH(A42&amp;"|"&amp;B42,C_Key,0),""))</f>
        <v/>
      </c>
      <c r="O42">
        <f>IF(N42="",0,INDEX(C_DropN,N42))</f>
        <v/>
      </c>
      <c r="P42">
        <f>IF(X42=1,IF(E42="",0,IF(ISNUMBER(E42),IF(E42&gt;=0,1,0),0)),0)</f>
        <v/>
      </c>
      <c r="Q42">
        <f>IF(AND(X42=1,E42=""),1,0)</f>
        <v/>
      </c>
      <c r="R42">
        <f>IF(P42=1,ROUND(E42/F42,10),"")</f>
        <v/>
      </c>
      <c r="S42">
        <f>IF(AND(P42=1,O42&gt;0),COUNTIFS(I_Course,A42,I_Cat,B42,I_Grd,1,I_Key,"&lt;"&amp;R42)+COUNTIFS(I_Course,A42,I_Cat,B42,I_Grd,1,I_Key,R42,I_Row,"&lt;"&amp;K42),"")</f>
        <v/>
      </c>
      <c r="T42">
        <f>IF(AND(P42=1,O42&gt;0),COUNTIFS(I_Course,A42,I_Cat,B42,I_Grd,1),"")</f>
        <v/>
      </c>
      <c r="U42">
        <f>IF(AND(P42=1,O42&gt;0),IF(S42&lt;MIN(O42,T42-1),1,0),0)</f>
        <v/>
      </c>
      <c r="V42">
        <f>IF(AND(P42=1,U42=0),1,0)</f>
        <v/>
      </c>
      <c r="W42">
        <f>IF(AND(Q42=1,ISNUMBER(D42)),INT(D42),"")</f>
        <v/>
      </c>
      <c r="X42">
        <f>IF(L42="",0,IF(G42="Yes",0,IF(NOT(ISNUMBER(F42)),0,IF(F42&lt;=0,0,IF(M42=3,1,IF(N42="",0,IF(INDEX(C_M,N42)=1,1,0)))))))</f>
        <v/>
      </c>
      <c r="Y42">
        <f>IF(LEFT(H42,3)="Not",1,0)</f>
        <v/>
      </c>
    </row>
    <row r="43">
      <c r="A43" s="18" t="inlineStr">
        <is>
          <t>MATH 151 Calculus I</t>
        </is>
      </c>
      <c r="B43" s="18" t="inlineStr">
        <is>
          <t>Exams</t>
        </is>
      </c>
      <c r="C43" s="18" t="inlineStr">
        <is>
          <t>Exam 2</t>
        </is>
      </c>
      <c r="D43" s="22" t="n">
        <v>46332</v>
      </c>
      <c r="E43" s="19" t="n"/>
      <c r="F43" s="19" t="n">
        <v>100</v>
      </c>
      <c r="G43" s="18" t="n"/>
      <c r="H43" s="12">
        <f>IF(COUNTA(A43:G43)=0,"",IF(G43="Yes","Excused",IF(A43="","Not counted: course missing",IF(L43="","Not counted: course not on Courses sheet",IF(NOT(ISNUMBER(F43)),"Not counted: points possible missing",IF(F43&lt;=0,"Not counted: points possible missing",IF(X43=0,"Not counted: category not set up for this course",IF(E43="",IF(W43="","Upcoming",IF(W43&lt;Today,"Past due, no score yet","Upcoming")),IF(NOT(ISNUMBER(E43)),"Not counted: score isn't a number",IF(E43&lt;0,"Not counted: negative score",IF(U43=1,"Dropped (lowest)","Graded")))))))))))</f>
        <v/>
      </c>
      <c r="I43" s="16">
        <f>IF(P43=1,E43/F43,"")</f>
        <v/>
      </c>
      <c r="J43" s="17">
        <f>IF(W43="","",W43-Today)</f>
        <v/>
      </c>
      <c r="K43" t="n">
        <v>37</v>
      </c>
      <c r="L43">
        <f>IF(A43="","",IF(ISNUMBER(MATCH(A43,K_Name,0)),MATCH(A43,K_Name,0),""))</f>
        <v/>
      </c>
      <c r="M43">
        <f>IF(L43="","",INDEX(K_Mode,L43))</f>
        <v/>
      </c>
      <c r="N43">
        <f>IF(OR(L43="",B43=""),"",IF(ISNUMBER(MATCH(A43&amp;"|"&amp;B43,C_Key,0)),MATCH(A43&amp;"|"&amp;B43,C_Key,0),""))</f>
        <v/>
      </c>
      <c r="O43">
        <f>IF(N43="",0,INDEX(C_DropN,N43))</f>
        <v/>
      </c>
      <c r="P43">
        <f>IF(X43=1,IF(E43="",0,IF(ISNUMBER(E43),IF(E43&gt;=0,1,0),0)),0)</f>
        <v/>
      </c>
      <c r="Q43">
        <f>IF(AND(X43=1,E43=""),1,0)</f>
        <v/>
      </c>
      <c r="R43">
        <f>IF(P43=1,ROUND(E43/F43,10),"")</f>
        <v/>
      </c>
      <c r="S43">
        <f>IF(AND(P43=1,O43&gt;0),COUNTIFS(I_Course,A43,I_Cat,B43,I_Grd,1,I_Key,"&lt;"&amp;R43)+COUNTIFS(I_Course,A43,I_Cat,B43,I_Grd,1,I_Key,R43,I_Row,"&lt;"&amp;K43),"")</f>
        <v/>
      </c>
      <c r="T43">
        <f>IF(AND(P43=1,O43&gt;0),COUNTIFS(I_Course,A43,I_Cat,B43,I_Grd,1),"")</f>
        <v/>
      </c>
      <c r="U43">
        <f>IF(AND(P43=1,O43&gt;0),IF(S43&lt;MIN(O43,T43-1),1,0),0)</f>
        <v/>
      </c>
      <c r="V43">
        <f>IF(AND(P43=1,U43=0),1,0)</f>
        <v/>
      </c>
      <c r="W43">
        <f>IF(AND(Q43=1,ISNUMBER(D43)),INT(D43),"")</f>
        <v/>
      </c>
      <c r="X43">
        <f>IF(L43="",0,IF(G43="Yes",0,IF(NOT(ISNUMBER(F43)),0,IF(F43&lt;=0,0,IF(M43=3,1,IF(N43="",0,IF(INDEX(C_M,N43)=1,1,0)))))))</f>
        <v/>
      </c>
      <c r="Y43">
        <f>IF(LEFT(H43,3)="Not",1,0)</f>
        <v/>
      </c>
    </row>
    <row r="44">
      <c r="A44" s="18" t="inlineStr">
        <is>
          <t>MATH 151 Calculus I</t>
        </is>
      </c>
      <c r="B44" s="18" t="inlineStr">
        <is>
          <t>Exams</t>
        </is>
      </c>
      <c r="C44" s="18" t="inlineStr">
        <is>
          <t>Final exam</t>
        </is>
      </c>
      <c r="D44" s="22" t="n">
        <v>46372</v>
      </c>
      <c r="E44" s="19" t="n"/>
      <c r="F44" s="19" t="n">
        <v>100</v>
      </c>
      <c r="G44" s="18" t="n"/>
      <c r="H44" s="12">
        <f>IF(COUNTA(A44:G44)=0,"",IF(G44="Yes","Excused",IF(A44="","Not counted: course missing",IF(L44="","Not counted: course not on Courses sheet",IF(NOT(ISNUMBER(F44)),"Not counted: points possible missing",IF(F44&lt;=0,"Not counted: points possible missing",IF(X44=0,"Not counted: category not set up for this course",IF(E44="",IF(W44="","Upcoming",IF(W44&lt;Today,"Past due, no score yet","Upcoming")),IF(NOT(ISNUMBER(E44)),"Not counted: score isn't a number",IF(E44&lt;0,"Not counted: negative score",IF(U44=1,"Dropped (lowest)","Graded")))))))))))</f>
        <v/>
      </c>
      <c r="I44" s="16">
        <f>IF(P44=1,E44/F44,"")</f>
        <v/>
      </c>
      <c r="J44" s="17">
        <f>IF(W44="","",W44-Today)</f>
        <v/>
      </c>
      <c r="K44" t="n">
        <v>38</v>
      </c>
      <c r="L44">
        <f>IF(A44="","",IF(ISNUMBER(MATCH(A44,K_Name,0)),MATCH(A44,K_Name,0),""))</f>
        <v/>
      </c>
      <c r="M44">
        <f>IF(L44="","",INDEX(K_Mode,L44))</f>
        <v/>
      </c>
      <c r="N44">
        <f>IF(OR(L44="",B44=""),"",IF(ISNUMBER(MATCH(A44&amp;"|"&amp;B44,C_Key,0)),MATCH(A44&amp;"|"&amp;B44,C_Key,0),""))</f>
        <v/>
      </c>
      <c r="O44">
        <f>IF(N44="",0,INDEX(C_DropN,N44))</f>
        <v/>
      </c>
      <c r="P44">
        <f>IF(X44=1,IF(E44="",0,IF(ISNUMBER(E44),IF(E44&gt;=0,1,0),0)),0)</f>
        <v/>
      </c>
      <c r="Q44">
        <f>IF(AND(X44=1,E44=""),1,0)</f>
        <v/>
      </c>
      <c r="R44">
        <f>IF(P44=1,ROUND(E44/F44,10),"")</f>
        <v/>
      </c>
      <c r="S44">
        <f>IF(AND(P44=1,O44&gt;0),COUNTIFS(I_Course,A44,I_Cat,B44,I_Grd,1,I_Key,"&lt;"&amp;R44)+COUNTIFS(I_Course,A44,I_Cat,B44,I_Grd,1,I_Key,R44,I_Row,"&lt;"&amp;K44),"")</f>
        <v/>
      </c>
      <c r="T44">
        <f>IF(AND(P44=1,O44&gt;0),COUNTIFS(I_Course,A44,I_Cat,B44,I_Grd,1),"")</f>
        <v/>
      </c>
      <c r="U44">
        <f>IF(AND(P44=1,O44&gt;0),IF(S44&lt;MIN(O44,T44-1),1,0),0)</f>
        <v/>
      </c>
      <c r="V44">
        <f>IF(AND(P44=1,U44=0),1,0)</f>
        <v/>
      </c>
      <c r="W44">
        <f>IF(AND(Q44=1,ISNUMBER(D44)),INT(D44),"")</f>
        <v/>
      </c>
      <c r="X44">
        <f>IF(L44="",0,IF(G44="Yes",0,IF(NOT(ISNUMBER(F44)),0,IF(F44&lt;=0,0,IF(M44=3,1,IF(N44="",0,IF(INDEX(C_M,N44)=1,1,0)))))))</f>
        <v/>
      </c>
      <c r="Y44">
        <f>IF(LEFT(H44,3)="Not",1,0)</f>
        <v/>
      </c>
    </row>
    <row r="45">
      <c r="A45" s="18" t="inlineStr">
        <is>
          <t>ENGL 101 Composition</t>
        </is>
      </c>
      <c r="B45" s="18" t="inlineStr">
        <is>
          <t>Essays</t>
        </is>
      </c>
      <c r="C45" s="18" t="inlineStr">
        <is>
          <t>Essay 1</t>
        </is>
      </c>
      <c r="D45" s="22" t="n">
        <v>46290</v>
      </c>
      <c r="E45" s="19" t="n">
        <v>88</v>
      </c>
      <c r="F45" s="19" t="n">
        <v>100</v>
      </c>
      <c r="G45" s="18" t="n"/>
      <c r="H45" s="12">
        <f>IF(COUNTA(A45:G45)=0,"",IF(G45="Yes","Excused",IF(A45="","Not counted: course missing",IF(L45="","Not counted: course not on Courses sheet",IF(NOT(ISNUMBER(F45)),"Not counted: points possible missing",IF(F45&lt;=0,"Not counted: points possible missing",IF(X45=0,"Not counted: category not set up for this course",IF(E45="",IF(W45="","Upcoming",IF(W45&lt;Today,"Past due, no score yet","Upcoming")),IF(NOT(ISNUMBER(E45)),"Not counted: score isn't a number",IF(E45&lt;0,"Not counted: negative score",IF(U45=1,"Dropped (lowest)","Graded")))))))))))</f>
        <v/>
      </c>
      <c r="I45" s="16">
        <f>IF(P45=1,E45/F45,"")</f>
        <v/>
      </c>
      <c r="J45" s="17">
        <f>IF(W45="","",W45-Today)</f>
        <v/>
      </c>
      <c r="K45" t="n">
        <v>39</v>
      </c>
      <c r="L45">
        <f>IF(A45="","",IF(ISNUMBER(MATCH(A45,K_Name,0)),MATCH(A45,K_Name,0),""))</f>
        <v/>
      </c>
      <c r="M45">
        <f>IF(L45="","",INDEX(K_Mode,L45))</f>
        <v/>
      </c>
      <c r="N45">
        <f>IF(OR(L45="",B45=""),"",IF(ISNUMBER(MATCH(A45&amp;"|"&amp;B45,C_Key,0)),MATCH(A45&amp;"|"&amp;B45,C_Key,0),""))</f>
        <v/>
      </c>
      <c r="O45">
        <f>IF(N45="",0,INDEX(C_DropN,N45))</f>
        <v/>
      </c>
      <c r="P45">
        <f>IF(X45=1,IF(E45="",0,IF(ISNUMBER(E45),IF(E45&gt;=0,1,0),0)),0)</f>
        <v/>
      </c>
      <c r="Q45">
        <f>IF(AND(X45=1,E45=""),1,0)</f>
        <v/>
      </c>
      <c r="R45">
        <f>IF(P45=1,ROUND(E45/F45,10),"")</f>
        <v/>
      </c>
      <c r="S45">
        <f>IF(AND(P45=1,O45&gt;0),COUNTIFS(I_Course,A45,I_Cat,B45,I_Grd,1,I_Key,"&lt;"&amp;R45)+COUNTIFS(I_Course,A45,I_Cat,B45,I_Grd,1,I_Key,R45,I_Row,"&lt;"&amp;K45),"")</f>
        <v/>
      </c>
      <c r="T45">
        <f>IF(AND(P45=1,O45&gt;0),COUNTIFS(I_Course,A45,I_Cat,B45,I_Grd,1),"")</f>
        <v/>
      </c>
      <c r="U45">
        <f>IF(AND(P45=1,O45&gt;0),IF(S45&lt;MIN(O45,T45-1),1,0),0)</f>
        <v/>
      </c>
      <c r="V45">
        <f>IF(AND(P45=1,U45=0),1,0)</f>
        <v/>
      </c>
      <c r="W45">
        <f>IF(AND(Q45=1,ISNUMBER(D45)),INT(D45),"")</f>
        <v/>
      </c>
      <c r="X45">
        <f>IF(L45="",0,IF(G45="Yes",0,IF(NOT(ISNUMBER(F45)),0,IF(F45&lt;=0,0,IF(M45=3,1,IF(N45="",0,IF(INDEX(C_M,N45)=1,1,0)))))))</f>
        <v/>
      </c>
      <c r="Y45">
        <f>IF(LEFT(H45,3)="Not",1,0)</f>
        <v/>
      </c>
    </row>
    <row r="46">
      <c r="A46" s="18" t="inlineStr">
        <is>
          <t>ENGL 101 Composition</t>
        </is>
      </c>
      <c r="B46" s="18" t="inlineStr">
        <is>
          <t>Essays</t>
        </is>
      </c>
      <c r="C46" s="18" t="inlineStr">
        <is>
          <t>Essay 2</t>
        </is>
      </c>
      <c r="D46" s="22" t="n">
        <v>46318</v>
      </c>
      <c r="E46" s="19" t="n">
        <v>91</v>
      </c>
      <c r="F46" s="19" t="n">
        <v>100</v>
      </c>
      <c r="G46" s="18" t="n"/>
      <c r="H46" s="12">
        <f>IF(COUNTA(A46:G46)=0,"",IF(G46="Yes","Excused",IF(A46="","Not counted: course missing",IF(L46="","Not counted: course not on Courses sheet",IF(NOT(ISNUMBER(F46)),"Not counted: points possible missing",IF(F46&lt;=0,"Not counted: points possible missing",IF(X46=0,"Not counted: category not set up for this course",IF(E46="",IF(W46="","Upcoming",IF(W46&lt;Today,"Past due, no score yet","Upcoming")),IF(NOT(ISNUMBER(E46)),"Not counted: score isn't a number",IF(E46&lt;0,"Not counted: negative score",IF(U46=1,"Dropped (lowest)","Graded")))))))))))</f>
        <v/>
      </c>
      <c r="I46" s="16">
        <f>IF(P46=1,E46/F46,"")</f>
        <v/>
      </c>
      <c r="J46" s="17">
        <f>IF(W46="","",W46-Today)</f>
        <v/>
      </c>
      <c r="K46" t="n">
        <v>40</v>
      </c>
      <c r="L46">
        <f>IF(A46="","",IF(ISNUMBER(MATCH(A46,K_Name,0)),MATCH(A46,K_Name,0),""))</f>
        <v/>
      </c>
      <c r="M46">
        <f>IF(L46="","",INDEX(K_Mode,L46))</f>
        <v/>
      </c>
      <c r="N46">
        <f>IF(OR(L46="",B46=""),"",IF(ISNUMBER(MATCH(A46&amp;"|"&amp;B46,C_Key,0)),MATCH(A46&amp;"|"&amp;B46,C_Key,0),""))</f>
        <v/>
      </c>
      <c r="O46">
        <f>IF(N46="",0,INDEX(C_DropN,N46))</f>
        <v/>
      </c>
      <c r="P46">
        <f>IF(X46=1,IF(E46="",0,IF(ISNUMBER(E46),IF(E46&gt;=0,1,0),0)),0)</f>
        <v/>
      </c>
      <c r="Q46">
        <f>IF(AND(X46=1,E46=""),1,0)</f>
        <v/>
      </c>
      <c r="R46">
        <f>IF(P46=1,ROUND(E46/F46,10),"")</f>
        <v/>
      </c>
      <c r="S46">
        <f>IF(AND(P46=1,O46&gt;0),COUNTIFS(I_Course,A46,I_Cat,B46,I_Grd,1,I_Key,"&lt;"&amp;R46)+COUNTIFS(I_Course,A46,I_Cat,B46,I_Grd,1,I_Key,R46,I_Row,"&lt;"&amp;K46),"")</f>
        <v/>
      </c>
      <c r="T46">
        <f>IF(AND(P46=1,O46&gt;0),COUNTIFS(I_Course,A46,I_Cat,B46,I_Grd,1),"")</f>
        <v/>
      </c>
      <c r="U46">
        <f>IF(AND(P46=1,O46&gt;0),IF(S46&lt;MIN(O46,T46-1),1,0),0)</f>
        <v/>
      </c>
      <c r="V46">
        <f>IF(AND(P46=1,U46=0),1,0)</f>
        <v/>
      </c>
      <c r="W46">
        <f>IF(AND(Q46=1,ISNUMBER(D46)),INT(D46),"")</f>
        <v/>
      </c>
      <c r="X46">
        <f>IF(L46="",0,IF(G46="Yes",0,IF(NOT(ISNUMBER(F46)),0,IF(F46&lt;=0,0,IF(M46=3,1,IF(N46="",0,IF(INDEX(C_M,N46)=1,1,0)))))))</f>
        <v/>
      </c>
      <c r="Y46">
        <f>IF(LEFT(H46,3)="Not",1,0)</f>
        <v/>
      </c>
    </row>
    <row r="47">
      <c r="A47" s="18" t="inlineStr">
        <is>
          <t>ENGL 101 Composition</t>
        </is>
      </c>
      <c r="B47" s="18" t="inlineStr">
        <is>
          <t>Essays</t>
        </is>
      </c>
      <c r="C47" s="18" t="inlineStr">
        <is>
          <t>Essay 3</t>
        </is>
      </c>
      <c r="D47" s="22" t="n">
        <v>46346</v>
      </c>
      <c r="E47" s="19" t="n"/>
      <c r="F47" s="19" t="n">
        <v>100</v>
      </c>
      <c r="G47" s="18" t="n"/>
      <c r="H47" s="12">
        <f>IF(COUNTA(A47:G47)=0,"",IF(G47="Yes","Excused",IF(A47="","Not counted: course missing",IF(L47="","Not counted: course not on Courses sheet",IF(NOT(ISNUMBER(F47)),"Not counted: points possible missing",IF(F47&lt;=0,"Not counted: points possible missing",IF(X47=0,"Not counted: category not set up for this course",IF(E47="",IF(W47="","Upcoming",IF(W47&lt;Today,"Past due, no score yet","Upcoming")),IF(NOT(ISNUMBER(E47)),"Not counted: score isn't a number",IF(E47&lt;0,"Not counted: negative score",IF(U47=1,"Dropped (lowest)","Graded")))))))))))</f>
        <v/>
      </c>
      <c r="I47" s="16">
        <f>IF(P47=1,E47/F47,"")</f>
        <v/>
      </c>
      <c r="J47" s="17">
        <f>IF(W47="","",W47-Today)</f>
        <v/>
      </c>
      <c r="K47" t="n">
        <v>41</v>
      </c>
      <c r="L47">
        <f>IF(A47="","",IF(ISNUMBER(MATCH(A47,K_Name,0)),MATCH(A47,K_Name,0),""))</f>
        <v/>
      </c>
      <c r="M47">
        <f>IF(L47="","",INDEX(K_Mode,L47))</f>
        <v/>
      </c>
      <c r="N47">
        <f>IF(OR(L47="",B47=""),"",IF(ISNUMBER(MATCH(A47&amp;"|"&amp;B47,C_Key,0)),MATCH(A47&amp;"|"&amp;B47,C_Key,0),""))</f>
        <v/>
      </c>
      <c r="O47">
        <f>IF(N47="",0,INDEX(C_DropN,N47))</f>
        <v/>
      </c>
      <c r="P47">
        <f>IF(X47=1,IF(E47="",0,IF(ISNUMBER(E47),IF(E47&gt;=0,1,0),0)),0)</f>
        <v/>
      </c>
      <c r="Q47">
        <f>IF(AND(X47=1,E47=""),1,0)</f>
        <v/>
      </c>
      <c r="R47">
        <f>IF(P47=1,ROUND(E47/F47,10),"")</f>
        <v/>
      </c>
      <c r="S47">
        <f>IF(AND(P47=1,O47&gt;0),COUNTIFS(I_Course,A47,I_Cat,B47,I_Grd,1,I_Key,"&lt;"&amp;R47)+COUNTIFS(I_Course,A47,I_Cat,B47,I_Grd,1,I_Key,R47,I_Row,"&lt;"&amp;K47),"")</f>
        <v/>
      </c>
      <c r="T47">
        <f>IF(AND(P47=1,O47&gt;0),COUNTIFS(I_Course,A47,I_Cat,B47,I_Grd,1),"")</f>
        <v/>
      </c>
      <c r="U47">
        <f>IF(AND(P47=1,O47&gt;0),IF(S47&lt;MIN(O47,T47-1),1,0),0)</f>
        <v/>
      </c>
      <c r="V47">
        <f>IF(AND(P47=1,U47=0),1,0)</f>
        <v/>
      </c>
      <c r="W47">
        <f>IF(AND(Q47=1,ISNUMBER(D47)),INT(D47),"")</f>
        <v/>
      </c>
      <c r="X47">
        <f>IF(L47="",0,IF(G47="Yes",0,IF(NOT(ISNUMBER(F47)),0,IF(F47&lt;=0,0,IF(M47=3,1,IF(N47="",0,IF(INDEX(C_M,N47)=1,1,0)))))))</f>
        <v/>
      </c>
      <c r="Y47">
        <f>IF(LEFT(H47,3)="Not",1,0)</f>
        <v/>
      </c>
    </row>
    <row r="48">
      <c r="A48" s="18" t="inlineStr">
        <is>
          <t>ENGL 101 Composition</t>
        </is>
      </c>
      <c r="B48" s="18" t="inlineStr">
        <is>
          <t>Essays</t>
        </is>
      </c>
      <c r="C48" s="18" t="inlineStr">
        <is>
          <t>Essay 4</t>
        </is>
      </c>
      <c r="D48" s="22" t="n">
        <v>46367</v>
      </c>
      <c r="E48" s="19" t="n"/>
      <c r="F48" s="19" t="n">
        <v>100</v>
      </c>
      <c r="G48" s="18" t="n"/>
      <c r="H48" s="12">
        <f>IF(COUNTA(A48:G48)=0,"",IF(G48="Yes","Excused",IF(A48="","Not counted: course missing",IF(L48="","Not counted: course not on Courses sheet",IF(NOT(ISNUMBER(F48)),"Not counted: points possible missing",IF(F48&lt;=0,"Not counted: points possible missing",IF(X48=0,"Not counted: category not set up for this course",IF(E48="",IF(W48="","Upcoming",IF(W48&lt;Today,"Past due, no score yet","Upcoming")),IF(NOT(ISNUMBER(E48)),"Not counted: score isn't a number",IF(E48&lt;0,"Not counted: negative score",IF(U48=1,"Dropped (lowest)","Graded")))))))))))</f>
        <v/>
      </c>
      <c r="I48" s="16">
        <f>IF(P48=1,E48/F48,"")</f>
        <v/>
      </c>
      <c r="J48" s="17">
        <f>IF(W48="","",W48-Today)</f>
        <v/>
      </c>
      <c r="K48" t="n">
        <v>42</v>
      </c>
      <c r="L48">
        <f>IF(A48="","",IF(ISNUMBER(MATCH(A48,K_Name,0)),MATCH(A48,K_Name,0),""))</f>
        <v/>
      </c>
      <c r="M48">
        <f>IF(L48="","",INDEX(K_Mode,L48))</f>
        <v/>
      </c>
      <c r="N48">
        <f>IF(OR(L48="",B48=""),"",IF(ISNUMBER(MATCH(A48&amp;"|"&amp;B48,C_Key,0)),MATCH(A48&amp;"|"&amp;B48,C_Key,0),""))</f>
        <v/>
      </c>
      <c r="O48">
        <f>IF(N48="",0,INDEX(C_DropN,N48))</f>
        <v/>
      </c>
      <c r="P48">
        <f>IF(X48=1,IF(E48="",0,IF(ISNUMBER(E48),IF(E48&gt;=0,1,0),0)),0)</f>
        <v/>
      </c>
      <c r="Q48">
        <f>IF(AND(X48=1,E48=""),1,0)</f>
        <v/>
      </c>
      <c r="R48">
        <f>IF(P48=1,ROUND(E48/F48,10),"")</f>
        <v/>
      </c>
      <c r="S48">
        <f>IF(AND(P48=1,O48&gt;0),COUNTIFS(I_Course,A48,I_Cat,B48,I_Grd,1,I_Key,"&lt;"&amp;R48)+COUNTIFS(I_Course,A48,I_Cat,B48,I_Grd,1,I_Key,R48,I_Row,"&lt;"&amp;K48),"")</f>
        <v/>
      </c>
      <c r="T48">
        <f>IF(AND(P48=1,O48&gt;0),COUNTIFS(I_Course,A48,I_Cat,B48,I_Grd,1),"")</f>
        <v/>
      </c>
      <c r="U48">
        <f>IF(AND(P48=1,O48&gt;0),IF(S48&lt;MIN(O48,T48-1),1,0),0)</f>
        <v/>
      </c>
      <c r="V48">
        <f>IF(AND(P48=1,U48=0),1,0)</f>
        <v/>
      </c>
      <c r="W48">
        <f>IF(AND(Q48=1,ISNUMBER(D48)),INT(D48),"")</f>
        <v/>
      </c>
      <c r="X48">
        <f>IF(L48="",0,IF(G48="Yes",0,IF(NOT(ISNUMBER(F48)),0,IF(F48&lt;=0,0,IF(M48=3,1,IF(N48="",0,IF(INDEX(C_M,N48)=1,1,0)))))))</f>
        <v/>
      </c>
      <c r="Y48">
        <f>IF(LEFT(H48,3)="Not",1,0)</f>
        <v/>
      </c>
    </row>
    <row r="49">
      <c r="A49" s="18" t="inlineStr">
        <is>
          <t>ENGL 101 Composition</t>
        </is>
      </c>
      <c r="B49" s="18" t="inlineStr">
        <is>
          <t>Reflections</t>
        </is>
      </c>
      <c r="C49" s="18" t="inlineStr">
        <is>
          <t>Reflection 1</t>
        </is>
      </c>
      <c r="D49" s="22" t="n">
        <v>46269</v>
      </c>
      <c r="E49" s="19" t="n">
        <v>10</v>
      </c>
      <c r="F49" s="19" t="n">
        <v>10</v>
      </c>
      <c r="G49" s="18" t="n"/>
      <c r="H49" s="12">
        <f>IF(COUNTA(A49:G49)=0,"",IF(G49="Yes","Excused",IF(A49="","Not counted: course missing",IF(L49="","Not counted: course not on Courses sheet",IF(NOT(ISNUMBER(F49)),"Not counted: points possible missing",IF(F49&lt;=0,"Not counted: points possible missing",IF(X49=0,"Not counted: category not set up for this course",IF(E49="",IF(W49="","Upcoming",IF(W49&lt;Today,"Past due, no score yet","Upcoming")),IF(NOT(ISNUMBER(E49)),"Not counted: score isn't a number",IF(E49&lt;0,"Not counted: negative score",IF(U49=1,"Dropped (lowest)","Graded")))))))))))</f>
        <v/>
      </c>
      <c r="I49" s="16">
        <f>IF(P49=1,E49/F49,"")</f>
        <v/>
      </c>
      <c r="J49" s="17">
        <f>IF(W49="","",W49-Today)</f>
        <v/>
      </c>
      <c r="K49" t="n">
        <v>43</v>
      </c>
      <c r="L49">
        <f>IF(A49="","",IF(ISNUMBER(MATCH(A49,K_Name,0)),MATCH(A49,K_Name,0),""))</f>
        <v/>
      </c>
      <c r="M49">
        <f>IF(L49="","",INDEX(K_Mode,L49))</f>
        <v/>
      </c>
      <c r="N49">
        <f>IF(OR(L49="",B49=""),"",IF(ISNUMBER(MATCH(A49&amp;"|"&amp;B49,C_Key,0)),MATCH(A49&amp;"|"&amp;B49,C_Key,0),""))</f>
        <v/>
      </c>
      <c r="O49">
        <f>IF(N49="",0,INDEX(C_DropN,N49))</f>
        <v/>
      </c>
      <c r="P49">
        <f>IF(X49=1,IF(E49="",0,IF(ISNUMBER(E49),IF(E49&gt;=0,1,0),0)),0)</f>
        <v/>
      </c>
      <c r="Q49">
        <f>IF(AND(X49=1,E49=""),1,0)</f>
        <v/>
      </c>
      <c r="R49">
        <f>IF(P49=1,ROUND(E49/F49,10),"")</f>
        <v/>
      </c>
      <c r="S49">
        <f>IF(AND(P49=1,O49&gt;0),COUNTIFS(I_Course,A49,I_Cat,B49,I_Grd,1,I_Key,"&lt;"&amp;R49)+COUNTIFS(I_Course,A49,I_Cat,B49,I_Grd,1,I_Key,R49,I_Row,"&lt;"&amp;K49),"")</f>
        <v/>
      </c>
      <c r="T49">
        <f>IF(AND(P49=1,O49&gt;0),COUNTIFS(I_Course,A49,I_Cat,B49,I_Grd,1),"")</f>
        <v/>
      </c>
      <c r="U49">
        <f>IF(AND(P49=1,O49&gt;0),IF(S49&lt;MIN(O49,T49-1),1,0),0)</f>
        <v/>
      </c>
      <c r="V49">
        <f>IF(AND(P49=1,U49=0),1,0)</f>
        <v/>
      </c>
      <c r="W49">
        <f>IF(AND(Q49=1,ISNUMBER(D49)),INT(D49),"")</f>
        <v/>
      </c>
      <c r="X49">
        <f>IF(L49="",0,IF(G49="Yes",0,IF(NOT(ISNUMBER(F49)),0,IF(F49&lt;=0,0,IF(M49=3,1,IF(N49="",0,IF(INDEX(C_M,N49)=1,1,0)))))))</f>
        <v/>
      </c>
      <c r="Y49">
        <f>IF(LEFT(H49,3)="Not",1,0)</f>
        <v/>
      </c>
    </row>
    <row r="50">
      <c r="A50" s="18" t="inlineStr">
        <is>
          <t>ENGL 101 Composition</t>
        </is>
      </c>
      <c r="B50" s="18" t="inlineStr">
        <is>
          <t>Reflections</t>
        </is>
      </c>
      <c r="C50" s="18" t="inlineStr">
        <is>
          <t>Reflection 2</t>
        </is>
      </c>
      <c r="D50" s="22" t="n">
        <v>46283</v>
      </c>
      <c r="E50" s="19" t="n">
        <v>8</v>
      </c>
      <c r="F50" s="19" t="n">
        <v>10</v>
      </c>
      <c r="G50" s="18" t="n"/>
      <c r="H50" s="12">
        <f>IF(COUNTA(A50:G50)=0,"",IF(G50="Yes","Excused",IF(A50="","Not counted: course missing",IF(L50="","Not counted: course not on Courses sheet",IF(NOT(ISNUMBER(F50)),"Not counted: points possible missing",IF(F50&lt;=0,"Not counted: points possible missing",IF(X50=0,"Not counted: category not set up for this course",IF(E50="",IF(W50="","Upcoming",IF(W50&lt;Today,"Past due, no score yet","Upcoming")),IF(NOT(ISNUMBER(E50)),"Not counted: score isn't a number",IF(E50&lt;0,"Not counted: negative score",IF(U50=1,"Dropped (lowest)","Graded")))))))))))</f>
        <v/>
      </c>
      <c r="I50" s="16">
        <f>IF(P50=1,E50/F50,"")</f>
        <v/>
      </c>
      <c r="J50" s="17">
        <f>IF(W50="","",W50-Today)</f>
        <v/>
      </c>
      <c r="K50" t="n">
        <v>44</v>
      </c>
      <c r="L50">
        <f>IF(A50="","",IF(ISNUMBER(MATCH(A50,K_Name,0)),MATCH(A50,K_Name,0),""))</f>
        <v/>
      </c>
      <c r="M50">
        <f>IF(L50="","",INDEX(K_Mode,L50))</f>
        <v/>
      </c>
      <c r="N50">
        <f>IF(OR(L50="",B50=""),"",IF(ISNUMBER(MATCH(A50&amp;"|"&amp;B50,C_Key,0)),MATCH(A50&amp;"|"&amp;B50,C_Key,0),""))</f>
        <v/>
      </c>
      <c r="O50">
        <f>IF(N50="",0,INDEX(C_DropN,N50))</f>
        <v/>
      </c>
      <c r="P50">
        <f>IF(X50=1,IF(E50="",0,IF(ISNUMBER(E50),IF(E50&gt;=0,1,0),0)),0)</f>
        <v/>
      </c>
      <c r="Q50">
        <f>IF(AND(X50=1,E50=""),1,0)</f>
        <v/>
      </c>
      <c r="R50">
        <f>IF(P50=1,ROUND(E50/F50,10),"")</f>
        <v/>
      </c>
      <c r="S50">
        <f>IF(AND(P50=1,O50&gt;0),COUNTIFS(I_Course,A50,I_Cat,B50,I_Grd,1,I_Key,"&lt;"&amp;R50)+COUNTIFS(I_Course,A50,I_Cat,B50,I_Grd,1,I_Key,R50,I_Row,"&lt;"&amp;K50),"")</f>
        <v/>
      </c>
      <c r="T50">
        <f>IF(AND(P50=1,O50&gt;0),COUNTIFS(I_Course,A50,I_Cat,B50,I_Grd,1),"")</f>
        <v/>
      </c>
      <c r="U50">
        <f>IF(AND(P50=1,O50&gt;0),IF(S50&lt;MIN(O50,T50-1),1,0),0)</f>
        <v/>
      </c>
      <c r="V50">
        <f>IF(AND(P50=1,U50=0),1,0)</f>
        <v/>
      </c>
      <c r="W50">
        <f>IF(AND(Q50=1,ISNUMBER(D50)),INT(D50),"")</f>
        <v/>
      </c>
      <c r="X50">
        <f>IF(L50="",0,IF(G50="Yes",0,IF(NOT(ISNUMBER(F50)),0,IF(F50&lt;=0,0,IF(M50=3,1,IF(N50="",0,IF(INDEX(C_M,N50)=1,1,0)))))))</f>
        <v/>
      </c>
      <c r="Y50">
        <f>IF(LEFT(H50,3)="Not",1,0)</f>
        <v/>
      </c>
    </row>
    <row r="51">
      <c r="A51" s="18" t="inlineStr">
        <is>
          <t>ENGL 101 Composition</t>
        </is>
      </c>
      <c r="B51" s="18" t="inlineStr">
        <is>
          <t>Reflections</t>
        </is>
      </c>
      <c r="C51" s="18" t="inlineStr">
        <is>
          <t>Reflection 3</t>
        </is>
      </c>
      <c r="D51" s="22" t="n">
        <v>46297</v>
      </c>
      <c r="E51" s="19" t="n">
        <v>10</v>
      </c>
      <c r="F51" s="19" t="n">
        <v>10</v>
      </c>
      <c r="G51" s="18" t="n"/>
      <c r="H51" s="12">
        <f>IF(COUNTA(A51:G51)=0,"",IF(G51="Yes","Excused",IF(A51="","Not counted: course missing",IF(L51="","Not counted: course not on Courses sheet",IF(NOT(ISNUMBER(F51)),"Not counted: points possible missing",IF(F51&lt;=0,"Not counted: points possible missing",IF(X51=0,"Not counted: category not set up for this course",IF(E51="",IF(W51="","Upcoming",IF(W51&lt;Today,"Past due, no score yet","Upcoming")),IF(NOT(ISNUMBER(E51)),"Not counted: score isn't a number",IF(E51&lt;0,"Not counted: negative score",IF(U51=1,"Dropped (lowest)","Graded")))))))))))</f>
        <v/>
      </c>
      <c r="I51" s="16">
        <f>IF(P51=1,E51/F51,"")</f>
        <v/>
      </c>
      <c r="J51" s="17">
        <f>IF(W51="","",W51-Today)</f>
        <v/>
      </c>
      <c r="K51" t="n">
        <v>45</v>
      </c>
      <c r="L51">
        <f>IF(A51="","",IF(ISNUMBER(MATCH(A51,K_Name,0)),MATCH(A51,K_Name,0),""))</f>
        <v/>
      </c>
      <c r="M51">
        <f>IF(L51="","",INDEX(K_Mode,L51))</f>
        <v/>
      </c>
      <c r="N51">
        <f>IF(OR(L51="",B51=""),"",IF(ISNUMBER(MATCH(A51&amp;"|"&amp;B51,C_Key,0)),MATCH(A51&amp;"|"&amp;B51,C_Key,0),""))</f>
        <v/>
      </c>
      <c r="O51">
        <f>IF(N51="",0,INDEX(C_DropN,N51))</f>
        <v/>
      </c>
      <c r="P51">
        <f>IF(X51=1,IF(E51="",0,IF(ISNUMBER(E51),IF(E51&gt;=0,1,0),0)),0)</f>
        <v/>
      </c>
      <c r="Q51">
        <f>IF(AND(X51=1,E51=""),1,0)</f>
        <v/>
      </c>
      <c r="R51">
        <f>IF(P51=1,ROUND(E51/F51,10),"")</f>
        <v/>
      </c>
      <c r="S51">
        <f>IF(AND(P51=1,O51&gt;0),COUNTIFS(I_Course,A51,I_Cat,B51,I_Grd,1,I_Key,"&lt;"&amp;R51)+COUNTIFS(I_Course,A51,I_Cat,B51,I_Grd,1,I_Key,R51,I_Row,"&lt;"&amp;K51),"")</f>
        <v/>
      </c>
      <c r="T51">
        <f>IF(AND(P51=1,O51&gt;0),COUNTIFS(I_Course,A51,I_Cat,B51,I_Grd,1),"")</f>
        <v/>
      </c>
      <c r="U51">
        <f>IF(AND(P51=1,O51&gt;0),IF(S51&lt;MIN(O51,T51-1),1,0),0)</f>
        <v/>
      </c>
      <c r="V51">
        <f>IF(AND(P51=1,U51=0),1,0)</f>
        <v/>
      </c>
      <c r="W51">
        <f>IF(AND(Q51=1,ISNUMBER(D51)),INT(D51),"")</f>
        <v/>
      </c>
      <c r="X51">
        <f>IF(L51="",0,IF(G51="Yes",0,IF(NOT(ISNUMBER(F51)),0,IF(F51&lt;=0,0,IF(M51=3,1,IF(N51="",0,IF(INDEX(C_M,N51)=1,1,0)))))))</f>
        <v/>
      </c>
      <c r="Y51">
        <f>IF(LEFT(H51,3)="Not",1,0)</f>
        <v/>
      </c>
    </row>
    <row r="52">
      <c r="A52" s="18" t="inlineStr">
        <is>
          <t>ENGL 101 Composition</t>
        </is>
      </c>
      <c r="B52" s="18" t="inlineStr">
        <is>
          <t>Reflections</t>
        </is>
      </c>
      <c r="C52" s="18" t="inlineStr">
        <is>
          <t>Reflection 4</t>
        </is>
      </c>
      <c r="D52" s="22" t="n">
        <v>46311</v>
      </c>
      <c r="E52" s="19" t="n">
        <v>4</v>
      </c>
      <c r="F52" s="19" t="n">
        <v>10</v>
      </c>
      <c r="G52" s="18" t="n"/>
      <c r="H52" s="12">
        <f>IF(COUNTA(A52:G52)=0,"",IF(G52="Yes","Excused",IF(A52="","Not counted: course missing",IF(L52="","Not counted: course not on Courses sheet",IF(NOT(ISNUMBER(F52)),"Not counted: points possible missing",IF(F52&lt;=0,"Not counted: points possible missing",IF(X52=0,"Not counted: category not set up for this course",IF(E52="",IF(W52="","Upcoming",IF(W52&lt;Today,"Past due, no score yet","Upcoming")),IF(NOT(ISNUMBER(E52)),"Not counted: score isn't a number",IF(E52&lt;0,"Not counted: negative score",IF(U52=1,"Dropped (lowest)","Graded")))))))))))</f>
        <v/>
      </c>
      <c r="I52" s="16">
        <f>IF(P52=1,E52/F52,"")</f>
        <v/>
      </c>
      <c r="J52" s="17">
        <f>IF(W52="","",W52-Today)</f>
        <v/>
      </c>
      <c r="K52" t="n">
        <v>46</v>
      </c>
      <c r="L52">
        <f>IF(A52="","",IF(ISNUMBER(MATCH(A52,K_Name,0)),MATCH(A52,K_Name,0),""))</f>
        <v/>
      </c>
      <c r="M52">
        <f>IF(L52="","",INDEX(K_Mode,L52))</f>
        <v/>
      </c>
      <c r="N52">
        <f>IF(OR(L52="",B52=""),"",IF(ISNUMBER(MATCH(A52&amp;"|"&amp;B52,C_Key,0)),MATCH(A52&amp;"|"&amp;B52,C_Key,0),""))</f>
        <v/>
      </c>
      <c r="O52">
        <f>IF(N52="",0,INDEX(C_DropN,N52))</f>
        <v/>
      </c>
      <c r="P52">
        <f>IF(X52=1,IF(E52="",0,IF(ISNUMBER(E52),IF(E52&gt;=0,1,0),0)),0)</f>
        <v/>
      </c>
      <c r="Q52">
        <f>IF(AND(X52=1,E52=""),1,0)</f>
        <v/>
      </c>
      <c r="R52">
        <f>IF(P52=1,ROUND(E52/F52,10),"")</f>
        <v/>
      </c>
      <c r="S52">
        <f>IF(AND(P52=1,O52&gt;0),COUNTIFS(I_Course,A52,I_Cat,B52,I_Grd,1,I_Key,"&lt;"&amp;R52)+COUNTIFS(I_Course,A52,I_Cat,B52,I_Grd,1,I_Key,R52,I_Row,"&lt;"&amp;K52),"")</f>
        <v/>
      </c>
      <c r="T52">
        <f>IF(AND(P52=1,O52&gt;0),COUNTIFS(I_Course,A52,I_Cat,B52,I_Grd,1),"")</f>
        <v/>
      </c>
      <c r="U52">
        <f>IF(AND(P52=1,O52&gt;0),IF(S52&lt;MIN(O52,T52-1),1,0),0)</f>
        <v/>
      </c>
      <c r="V52">
        <f>IF(AND(P52=1,U52=0),1,0)</f>
        <v/>
      </c>
      <c r="W52">
        <f>IF(AND(Q52=1,ISNUMBER(D52)),INT(D52),"")</f>
        <v/>
      </c>
      <c r="X52">
        <f>IF(L52="",0,IF(G52="Yes",0,IF(NOT(ISNUMBER(F52)),0,IF(F52&lt;=0,0,IF(M52=3,1,IF(N52="",0,IF(INDEX(C_M,N52)=1,1,0)))))))</f>
        <v/>
      </c>
      <c r="Y52">
        <f>IF(LEFT(H52,3)="Not",1,0)</f>
        <v/>
      </c>
    </row>
    <row r="53">
      <c r="A53" s="18" t="inlineStr">
        <is>
          <t>ENGL 101 Composition</t>
        </is>
      </c>
      <c r="B53" s="18" t="inlineStr">
        <is>
          <t>Reflections</t>
        </is>
      </c>
      <c r="C53" s="18" t="inlineStr">
        <is>
          <t>Reflection 5</t>
        </is>
      </c>
      <c r="D53" s="22" t="n">
        <v>46325</v>
      </c>
      <c r="E53" s="19" t="n">
        <v>9</v>
      </c>
      <c r="F53" s="19" t="n">
        <v>10</v>
      </c>
      <c r="G53" s="18" t="n"/>
      <c r="H53" s="12">
        <f>IF(COUNTA(A53:G53)=0,"",IF(G53="Yes","Excused",IF(A53="","Not counted: course missing",IF(L53="","Not counted: course not on Courses sheet",IF(NOT(ISNUMBER(F53)),"Not counted: points possible missing",IF(F53&lt;=0,"Not counted: points possible missing",IF(X53=0,"Not counted: category not set up for this course",IF(E53="",IF(W53="","Upcoming",IF(W53&lt;Today,"Past due, no score yet","Upcoming")),IF(NOT(ISNUMBER(E53)),"Not counted: score isn't a number",IF(E53&lt;0,"Not counted: negative score",IF(U53=1,"Dropped (lowest)","Graded")))))))))))</f>
        <v/>
      </c>
      <c r="I53" s="16">
        <f>IF(P53=1,E53/F53,"")</f>
        <v/>
      </c>
      <c r="J53" s="17">
        <f>IF(W53="","",W53-Today)</f>
        <v/>
      </c>
      <c r="K53" t="n">
        <v>47</v>
      </c>
      <c r="L53">
        <f>IF(A53="","",IF(ISNUMBER(MATCH(A53,K_Name,0)),MATCH(A53,K_Name,0),""))</f>
        <v/>
      </c>
      <c r="M53">
        <f>IF(L53="","",INDEX(K_Mode,L53))</f>
        <v/>
      </c>
      <c r="N53">
        <f>IF(OR(L53="",B53=""),"",IF(ISNUMBER(MATCH(A53&amp;"|"&amp;B53,C_Key,0)),MATCH(A53&amp;"|"&amp;B53,C_Key,0),""))</f>
        <v/>
      </c>
      <c r="O53">
        <f>IF(N53="",0,INDEX(C_DropN,N53))</f>
        <v/>
      </c>
      <c r="P53">
        <f>IF(X53=1,IF(E53="",0,IF(ISNUMBER(E53),IF(E53&gt;=0,1,0),0)),0)</f>
        <v/>
      </c>
      <c r="Q53">
        <f>IF(AND(X53=1,E53=""),1,0)</f>
        <v/>
      </c>
      <c r="R53">
        <f>IF(P53=1,ROUND(E53/F53,10),"")</f>
        <v/>
      </c>
      <c r="S53">
        <f>IF(AND(P53=1,O53&gt;0),COUNTIFS(I_Course,A53,I_Cat,B53,I_Grd,1,I_Key,"&lt;"&amp;R53)+COUNTIFS(I_Course,A53,I_Cat,B53,I_Grd,1,I_Key,R53,I_Row,"&lt;"&amp;K53),"")</f>
        <v/>
      </c>
      <c r="T53">
        <f>IF(AND(P53=1,O53&gt;0),COUNTIFS(I_Course,A53,I_Cat,B53,I_Grd,1),"")</f>
        <v/>
      </c>
      <c r="U53">
        <f>IF(AND(P53=1,O53&gt;0),IF(S53&lt;MIN(O53,T53-1),1,0),0)</f>
        <v/>
      </c>
      <c r="V53">
        <f>IF(AND(P53=1,U53=0),1,0)</f>
        <v/>
      </c>
      <c r="W53">
        <f>IF(AND(Q53=1,ISNUMBER(D53)),INT(D53),"")</f>
        <v/>
      </c>
      <c r="X53">
        <f>IF(L53="",0,IF(G53="Yes",0,IF(NOT(ISNUMBER(F53)),0,IF(F53&lt;=0,0,IF(M53=3,1,IF(N53="",0,IF(INDEX(C_M,N53)=1,1,0)))))))</f>
        <v/>
      </c>
      <c r="Y53">
        <f>IF(LEFT(H53,3)="Not",1,0)</f>
        <v/>
      </c>
    </row>
    <row r="54">
      <c r="A54" s="18" t="inlineStr">
        <is>
          <t>ENGL 101 Composition</t>
        </is>
      </c>
      <c r="B54" s="18" t="inlineStr">
        <is>
          <t>Reflections</t>
        </is>
      </c>
      <c r="C54" s="18" t="inlineStr">
        <is>
          <t>Reflection 6</t>
        </is>
      </c>
      <c r="D54" s="22" t="n">
        <v>46339</v>
      </c>
      <c r="E54" s="19" t="n"/>
      <c r="F54" s="19" t="n">
        <v>10</v>
      </c>
      <c r="G54" s="18" t="n"/>
      <c r="H54" s="12">
        <f>IF(COUNTA(A54:G54)=0,"",IF(G54="Yes","Excused",IF(A54="","Not counted: course missing",IF(L54="","Not counted: course not on Courses sheet",IF(NOT(ISNUMBER(F54)),"Not counted: points possible missing",IF(F54&lt;=0,"Not counted: points possible missing",IF(X54=0,"Not counted: category not set up for this course",IF(E54="",IF(W54="","Upcoming",IF(W54&lt;Today,"Past due, no score yet","Upcoming")),IF(NOT(ISNUMBER(E54)),"Not counted: score isn't a number",IF(E54&lt;0,"Not counted: negative score",IF(U54=1,"Dropped (lowest)","Graded")))))))))))</f>
        <v/>
      </c>
      <c r="I54" s="16">
        <f>IF(P54=1,E54/F54,"")</f>
        <v/>
      </c>
      <c r="J54" s="17">
        <f>IF(W54="","",W54-Today)</f>
        <v/>
      </c>
      <c r="K54" t="n">
        <v>48</v>
      </c>
      <c r="L54">
        <f>IF(A54="","",IF(ISNUMBER(MATCH(A54,K_Name,0)),MATCH(A54,K_Name,0),""))</f>
        <v/>
      </c>
      <c r="M54">
        <f>IF(L54="","",INDEX(K_Mode,L54))</f>
        <v/>
      </c>
      <c r="N54">
        <f>IF(OR(L54="",B54=""),"",IF(ISNUMBER(MATCH(A54&amp;"|"&amp;B54,C_Key,0)),MATCH(A54&amp;"|"&amp;B54,C_Key,0),""))</f>
        <v/>
      </c>
      <c r="O54">
        <f>IF(N54="",0,INDEX(C_DropN,N54))</f>
        <v/>
      </c>
      <c r="P54">
        <f>IF(X54=1,IF(E54="",0,IF(ISNUMBER(E54),IF(E54&gt;=0,1,0),0)),0)</f>
        <v/>
      </c>
      <c r="Q54">
        <f>IF(AND(X54=1,E54=""),1,0)</f>
        <v/>
      </c>
      <c r="R54">
        <f>IF(P54=1,ROUND(E54/F54,10),"")</f>
        <v/>
      </c>
      <c r="S54">
        <f>IF(AND(P54=1,O54&gt;0),COUNTIFS(I_Course,A54,I_Cat,B54,I_Grd,1,I_Key,"&lt;"&amp;R54)+COUNTIFS(I_Course,A54,I_Cat,B54,I_Grd,1,I_Key,R54,I_Row,"&lt;"&amp;K54),"")</f>
        <v/>
      </c>
      <c r="T54">
        <f>IF(AND(P54=1,O54&gt;0),COUNTIFS(I_Course,A54,I_Cat,B54,I_Grd,1),"")</f>
        <v/>
      </c>
      <c r="U54">
        <f>IF(AND(P54=1,O54&gt;0),IF(S54&lt;MIN(O54,T54-1),1,0),0)</f>
        <v/>
      </c>
      <c r="V54">
        <f>IF(AND(P54=1,U54=0),1,0)</f>
        <v/>
      </c>
      <c r="W54">
        <f>IF(AND(Q54=1,ISNUMBER(D54)),INT(D54),"")</f>
        <v/>
      </c>
      <c r="X54">
        <f>IF(L54="",0,IF(G54="Yes",0,IF(NOT(ISNUMBER(F54)),0,IF(F54&lt;=0,0,IF(M54=3,1,IF(N54="",0,IF(INDEX(C_M,N54)=1,1,0)))))))</f>
        <v/>
      </c>
      <c r="Y54">
        <f>IF(LEFT(H54,3)="Not",1,0)</f>
        <v/>
      </c>
    </row>
    <row r="55">
      <c r="A55" s="18" t="inlineStr">
        <is>
          <t>ENGL 101 Composition</t>
        </is>
      </c>
      <c r="B55" s="18" t="inlineStr">
        <is>
          <t>Reflections</t>
        </is>
      </c>
      <c r="C55" s="18" t="inlineStr">
        <is>
          <t>Reflection 7</t>
        </is>
      </c>
      <c r="D55" s="22" t="n">
        <v>46353</v>
      </c>
      <c r="E55" s="19" t="n"/>
      <c r="F55" s="19" t="n">
        <v>10</v>
      </c>
      <c r="G55" s="18" t="n"/>
      <c r="H55" s="12">
        <f>IF(COUNTA(A55:G55)=0,"",IF(G55="Yes","Excused",IF(A55="","Not counted: course missing",IF(L55="","Not counted: course not on Courses sheet",IF(NOT(ISNUMBER(F55)),"Not counted: points possible missing",IF(F55&lt;=0,"Not counted: points possible missing",IF(X55=0,"Not counted: category not set up for this course",IF(E55="",IF(W55="","Upcoming",IF(W55&lt;Today,"Past due, no score yet","Upcoming")),IF(NOT(ISNUMBER(E55)),"Not counted: score isn't a number",IF(E55&lt;0,"Not counted: negative score",IF(U55=1,"Dropped (lowest)","Graded")))))))))))</f>
        <v/>
      </c>
      <c r="I55" s="16">
        <f>IF(P55=1,E55/F55,"")</f>
        <v/>
      </c>
      <c r="J55" s="17">
        <f>IF(W55="","",W55-Today)</f>
        <v/>
      </c>
      <c r="K55" t="n">
        <v>49</v>
      </c>
      <c r="L55">
        <f>IF(A55="","",IF(ISNUMBER(MATCH(A55,K_Name,0)),MATCH(A55,K_Name,0),""))</f>
        <v/>
      </c>
      <c r="M55">
        <f>IF(L55="","",INDEX(K_Mode,L55))</f>
        <v/>
      </c>
      <c r="N55">
        <f>IF(OR(L55="",B55=""),"",IF(ISNUMBER(MATCH(A55&amp;"|"&amp;B55,C_Key,0)),MATCH(A55&amp;"|"&amp;B55,C_Key,0),""))</f>
        <v/>
      </c>
      <c r="O55">
        <f>IF(N55="",0,INDEX(C_DropN,N55))</f>
        <v/>
      </c>
      <c r="P55">
        <f>IF(X55=1,IF(E55="",0,IF(ISNUMBER(E55),IF(E55&gt;=0,1,0),0)),0)</f>
        <v/>
      </c>
      <c r="Q55">
        <f>IF(AND(X55=1,E55=""),1,0)</f>
        <v/>
      </c>
      <c r="R55">
        <f>IF(P55=1,ROUND(E55/F55,10),"")</f>
        <v/>
      </c>
      <c r="S55">
        <f>IF(AND(P55=1,O55&gt;0),COUNTIFS(I_Course,A55,I_Cat,B55,I_Grd,1,I_Key,"&lt;"&amp;R55)+COUNTIFS(I_Course,A55,I_Cat,B55,I_Grd,1,I_Key,R55,I_Row,"&lt;"&amp;K55),"")</f>
        <v/>
      </c>
      <c r="T55">
        <f>IF(AND(P55=1,O55&gt;0),COUNTIFS(I_Course,A55,I_Cat,B55,I_Grd,1),"")</f>
        <v/>
      </c>
      <c r="U55">
        <f>IF(AND(P55=1,O55&gt;0),IF(S55&lt;MIN(O55,T55-1),1,0),0)</f>
        <v/>
      </c>
      <c r="V55">
        <f>IF(AND(P55=1,U55=0),1,0)</f>
        <v/>
      </c>
      <c r="W55">
        <f>IF(AND(Q55=1,ISNUMBER(D55)),INT(D55),"")</f>
        <v/>
      </c>
      <c r="X55">
        <f>IF(L55="",0,IF(G55="Yes",0,IF(NOT(ISNUMBER(F55)),0,IF(F55&lt;=0,0,IF(M55=3,1,IF(N55="",0,IF(INDEX(C_M,N55)=1,1,0)))))))</f>
        <v/>
      </c>
      <c r="Y55">
        <f>IF(LEFT(H55,3)="Not",1,0)</f>
        <v/>
      </c>
    </row>
    <row r="56">
      <c r="A56" s="18" t="inlineStr">
        <is>
          <t>ENGL 101 Composition</t>
        </is>
      </c>
      <c r="B56" s="18" t="inlineStr">
        <is>
          <t>Participation</t>
        </is>
      </c>
      <c r="C56" s="18" t="inlineStr">
        <is>
          <t>Participation</t>
        </is>
      </c>
      <c r="D56" s="22" t="n">
        <v>46367</v>
      </c>
      <c r="E56" s="19" t="n"/>
      <c r="F56" s="19" t="n">
        <v>50</v>
      </c>
      <c r="G56" s="18" t="n"/>
      <c r="H56" s="12">
        <f>IF(COUNTA(A56:G56)=0,"",IF(G56="Yes","Excused",IF(A56="","Not counted: course missing",IF(L56="","Not counted: course not on Courses sheet",IF(NOT(ISNUMBER(F56)),"Not counted: points possible missing",IF(F56&lt;=0,"Not counted: points possible missing",IF(X56=0,"Not counted: category not set up for this course",IF(E56="",IF(W56="","Upcoming",IF(W56&lt;Today,"Past due, no score yet","Upcoming")),IF(NOT(ISNUMBER(E56)),"Not counted: score isn't a number",IF(E56&lt;0,"Not counted: negative score",IF(U56=1,"Dropped (lowest)","Graded")))))))))))</f>
        <v/>
      </c>
      <c r="I56" s="16">
        <f>IF(P56=1,E56/F56,"")</f>
        <v/>
      </c>
      <c r="J56" s="17">
        <f>IF(W56="","",W56-Today)</f>
        <v/>
      </c>
      <c r="K56" t="n">
        <v>50</v>
      </c>
      <c r="L56">
        <f>IF(A56="","",IF(ISNUMBER(MATCH(A56,K_Name,0)),MATCH(A56,K_Name,0),""))</f>
        <v/>
      </c>
      <c r="M56">
        <f>IF(L56="","",INDEX(K_Mode,L56))</f>
        <v/>
      </c>
      <c r="N56">
        <f>IF(OR(L56="",B56=""),"",IF(ISNUMBER(MATCH(A56&amp;"|"&amp;B56,C_Key,0)),MATCH(A56&amp;"|"&amp;B56,C_Key,0),""))</f>
        <v/>
      </c>
      <c r="O56">
        <f>IF(N56="",0,INDEX(C_DropN,N56))</f>
        <v/>
      </c>
      <c r="P56">
        <f>IF(X56=1,IF(E56="",0,IF(ISNUMBER(E56),IF(E56&gt;=0,1,0),0)),0)</f>
        <v/>
      </c>
      <c r="Q56">
        <f>IF(AND(X56=1,E56=""),1,0)</f>
        <v/>
      </c>
      <c r="R56">
        <f>IF(P56=1,ROUND(E56/F56,10),"")</f>
        <v/>
      </c>
      <c r="S56">
        <f>IF(AND(P56=1,O56&gt;0),COUNTIFS(I_Course,A56,I_Cat,B56,I_Grd,1,I_Key,"&lt;"&amp;R56)+COUNTIFS(I_Course,A56,I_Cat,B56,I_Grd,1,I_Key,R56,I_Row,"&lt;"&amp;K56),"")</f>
        <v/>
      </c>
      <c r="T56">
        <f>IF(AND(P56=1,O56&gt;0),COUNTIFS(I_Course,A56,I_Cat,B56,I_Grd,1),"")</f>
        <v/>
      </c>
      <c r="U56">
        <f>IF(AND(P56=1,O56&gt;0),IF(S56&lt;MIN(O56,T56-1),1,0),0)</f>
        <v/>
      </c>
      <c r="V56">
        <f>IF(AND(P56=1,U56=0),1,0)</f>
        <v/>
      </c>
      <c r="W56">
        <f>IF(AND(Q56=1,ISNUMBER(D56)),INT(D56),"")</f>
        <v/>
      </c>
      <c r="X56">
        <f>IF(L56="",0,IF(G56="Yes",0,IF(NOT(ISNUMBER(F56)),0,IF(F56&lt;=0,0,IF(M56=3,1,IF(N56="",0,IF(INDEX(C_M,N56)=1,1,0)))))))</f>
        <v/>
      </c>
      <c r="Y56">
        <f>IF(LEFT(H56,3)="Not",1,0)</f>
        <v/>
      </c>
    </row>
    <row r="57">
      <c r="A57" s="18" t="inlineStr">
        <is>
          <t>PSY 100 Intro to Psychology</t>
        </is>
      </c>
      <c r="B57" s="18" t="inlineStr">
        <is>
          <t>Reading checks</t>
        </is>
      </c>
      <c r="C57" s="18" t="inlineStr">
        <is>
          <t>Reading check 1</t>
        </is>
      </c>
      <c r="D57" s="22" t="n">
        <v>46272</v>
      </c>
      <c r="E57" s="19" t="n">
        <v>5</v>
      </c>
      <c r="F57" s="19" t="n">
        <v>5</v>
      </c>
      <c r="G57" s="18" t="n"/>
      <c r="H57" s="12">
        <f>IF(COUNTA(A57:G57)=0,"",IF(G57="Yes","Excused",IF(A57="","Not counted: course missing",IF(L57="","Not counted: course not on Courses sheet",IF(NOT(ISNUMBER(F57)),"Not counted: points possible missing",IF(F57&lt;=0,"Not counted: points possible missing",IF(X57=0,"Not counted: category not set up for this course",IF(E57="",IF(W57="","Upcoming",IF(W57&lt;Today,"Past due, no score yet","Upcoming")),IF(NOT(ISNUMBER(E57)),"Not counted: score isn't a number",IF(E57&lt;0,"Not counted: negative score",IF(U57=1,"Dropped (lowest)","Graded")))))))))))</f>
        <v/>
      </c>
      <c r="I57" s="16">
        <f>IF(P57=1,E57/F57,"")</f>
        <v/>
      </c>
      <c r="J57" s="17">
        <f>IF(W57="","",W57-Today)</f>
        <v/>
      </c>
      <c r="K57" t="n">
        <v>51</v>
      </c>
      <c r="L57">
        <f>IF(A57="","",IF(ISNUMBER(MATCH(A57,K_Name,0)),MATCH(A57,K_Name,0),""))</f>
        <v/>
      </c>
      <c r="M57">
        <f>IF(L57="","",INDEX(K_Mode,L57))</f>
        <v/>
      </c>
      <c r="N57">
        <f>IF(OR(L57="",B57=""),"",IF(ISNUMBER(MATCH(A57&amp;"|"&amp;B57,C_Key,0)),MATCH(A57&amp;"|"&amp;B57,C_Key,0),""))</f>
        <v/>
      </c>
      <c r="O57">
        <f>IF(N57="",0,INDEX(C_DropN,N57))</f>
        <v/>
      </c>
      <c r="P57">
        <f>IF(X57=1,IF(E57="",0,IF(ISNUMBER(E57),IF(E57&gt;=0,1,0),0)),0)</f>
        <v/>
      </c>
      <c r="Q57">
        <f>IF(AND(X57=1,E57=""),1,0)</f>
        <v/>
      </c>
      <c r="R57">
        <f>IF(P57=1,ROUND(E57/F57,10),"")</f>
        <v/>
      </c>
      <c r="S57">
        <f>IF(AND(P57=1,O57&gt;0),COUNTIFS(I_Course,A57,I_Cat,B57,I_Grd,1,I_Key,"&lt;"&amp;R57)+COUNTIFS(I_Course,A57,I_Cat,B57,I_Grd,1,I_Key,R57,I_Row,"&lt;"&amp;K57),"")</f>
        <v/>
      </c>
      <c r="T57">
        <f>IF(AND(P57=1,O57&gt;0),COUNTIFS(I_Course,A57,I_Cat,B57,I_Grd,1),"")</f>
        <v/>
      </c>
      <c r="U57">
        <f>IF(AND(P57=1,O57&gt;0),IF(S57&lt;MIN(O57,T57-1),1,0),0)</f>
        <v/>
      </c>
      <c r="V57">
        <f>IF(AND(P57=1,U57=0),1,0)</f>
        <v/>
      </c>
      <c r="W57">
        <f>IF(AND(Q57=1,ISNUMBER(D57)),INT(D57),"")</f>
        <v/>
      </c>
      <c r="X57">
        <f>IF(L57="",0,IF(G57="Yes",0,IF(NOT(ISNUMBER(F57)),0,IF(F57&lt;=0,0,IF(M57=3,1,IF(N57="",0,IF(INDEX(C_M,N57)=1,1,0)))))))</f>
        <v/>
      </c>
      <c r="Y57">
        <f>IF(LEFT(H57,3)="Not",1,0)</f>
        <v/>
      </c>
    </row>
    <row r="58">
      <c r="A58" s="18" t="inlineStr">
        <is>
          <t>PSY 100 Intro to Psychology</t>
        </is>
      </c>
      <c r="B58" s="18" t="inlineStr">
        <is>
          <t>Reading checks</t>
        </is>
      </c>
      <c r="C58" s="18" t="inlineStr">
        <is>
          <t>Reading check 2</t>
        </is>
      </c>
      <c r="D58" s="22" t="n">
        <v>46279</v>
      </c>
      <c r="E58" s="19" t="n">
        <v>4</v>
      </c>
      <c r="F58" s="19" t="n">
        <v>5</v>
      </c>
      <c r="G58" s="18" t="n"/>
      <c r="H58" s="12">
        <f>IF(COUNTA(A58:G58)=0,"",IF(G58="Yes","Excused",IF(A58="","Not counted: course missing",IF(L58="","Not counted: course not on Courses sheet",IF(NOT(ISNUMBER(F58)),"Not counted: points possible missing",IF(F58&lt;=0,"Not counted: points possible missing",IF(X58=0,"Not counted: category not set up for this course",IF(E58="",IF(W58="","Upcoming",IF(W58&lt;Today,"Past due, no score yet","Upcoming")),IF(NOT(ISNUMBER(E58)),"Not counted: score isn't a number",IF(E58&lt;0,"Not counted: negative score",IF(U58=1,"Dropped (lowest)","Graded")))))))))))</f>
        <v/>
      </c>
      <c r="I58" s="16">
        <f>IF(P58=1,E58/F58,"")</f>
        <v/>
      </c>
      <c r="J58" s="17">
        <f>IF(W58="","",W58-Today)</f>
        <v/>
      </c>
      <c r="K58" t="n">
        <v>52</v>
      </c>
      <c r="L58">
        <f>IF(A58="","",IF(ISNUMBER(MATCH(A58,K_Name,0)),MATCH(A58,K_Name,0),""))</f>
        <v/>
      </c>
      <c r="M58">
        <f>IF(L58="","",INDEX(K_Mode,L58))</f>
        <v/>
      </c>
      <c r="N58">
        <f>IF(OR(L58="",B58=""),"",IF(ISNUMBER(MATCH(A58&amp;"|"&amp;B58,C_Key,0)),MATCH(A58&amp;"|"&amp;B58,C_Key,0),""))</f>
        <v/>
      </c>
      <c r="O58">
        <f>IF(N58="",0,INDEX(C_DropN,N58))</f>
        <v/>
      </c>
      <c r="P58">
        <f>IF(X58=1,IF(E58="",0,IF(ISNUMBER(E58),IF(E58&gt;=0,1,0),0)),0)</f>
        <v/>
      </c>
      <c r="Q58">
        <f>IF(AND(X58=1,E58=""),1,0)</f>
        <v/>
      </c>
      <c r="R58">
        <f>IF(P58=1,ROUND(E58/F58,10),"")</f>
        <v/>
      </c>
      <c r="S58">
        <f>IF(AND(P58=1,O58&gt;0),COUNTIFS(I_Course,A58,I_Cat,B58,I_Grd,1,I_Key,"&lt;"&amp;R58)+COUNTIFS(I_Course,A58,I_Cat,B58,I_Grd,1,I_Key,R58,I_Row,"&lt;"&amp;K58),"")</f>
        <v/>
      </c>
      <c r="T58">
        <f>IF(AND(P58=1,O58&gt;0),COUNTIFS(I_Course,A58,I_Cat,B58,I_Grd,1),"")</f>
        <v/>
      </c>
      <c r="U58">
        <f>IF(AND(P58=1,O58&gt;0),IF(S58&lt;MIN(O58,T58-1),1,0),0)</f>
        <v/>
      </c>
      <c r="V58">
        <f>IF(AND(P58=1,U58=0),1,0)</f>
        <v/>
      </c>
      <c r="W58">
        <f>IF(AND(Q58=1,ISNUMBER(D58)),INT(D58),"")</f>
        <v/>
      </c>
      <c r="X58">
        <f>IF(L58="",0,IF(G58="Yes",0,IF(NOT(ISNUMBER(F58)),0,IF(F58&lt;=0,0,IF(M58=3,1,IF(N58="",0,IF(INDEX(C_M,N58)=1,1,0)))))))</f>
        <v/>
      </c>
      <c r="Y58">
        <f>IF(LEFT(H58,3)="Not",1,0)</f>
        <v/>
      </c>
    </row>
    <row r="59">
      <c r="A59" s="18" t="inlineStr">
        <is>
          <t>PSY 100 Intro to Psychology</t>
        </is>
      </c>
      <c r="B59" s="18" t="inlineStr">
        <is>
          <t>Reading checks</t>
        </is>
      </c>
      <c r="C59" s="18" t="inlineStr">
        <is>
          <t>Reading check 3</t>
        </is>
      </c>
      <c r="D59" s="22" t="n">
        <v>46286</v>
      </c>
      <c r="E59" s="19" t="n">
        <v>5</v>
      </c>
      <c r="F59" s="19" t="n">
        <v>5</v>
      </c>
      <c r="G59" s="18" t="n"/>
      <c r="H59" s="12">
        <f>IF(COUNTA(A59:G59)=0,"",IF(G59="Yes","Excused",IF(A59="","Not counted: course missing",IF(L59="","Not counted: course not on Courses sheet",IF(NOT(ISNUMBER(F59)),"Not counted: points possible missing",IF(F59&lt;=0,"Not counted: points possible missing",IF(X59=0,"Not counted: category not set up for this course",IF(E59="",IF(W59="","Upcoming",IF(W59&lt;Today,"Past due, no score yet","Upcoming")),IF(NOT(ISNUMBER(E59)),"Not counted: score isn't a number",IF(E59&lt;0,"Not counted: negative score",IF(U59=1,"Dropped (lowest)","Graded")))))))))))</f>
        <v/>
      </c>
      <c r="I59" s="16">
        <f>IF(P59=1,E59/F59,"")</f>
        <v/>
      </c>
      <c r="J59" s="17">
        <f>IF(W59="","",W59-Today)</f>
        <v/>
      </c>
      <c r="K59" t="n">
        <v>53</v>
      </c>
      <c r="L59">
        <f>IF(A59="","",IF(ISNUMBER(MATCH(A59,K_Name,0)),MATCH(A59,K_Name,0),""))</f>
        <v/>
      </c>
      <c r="M59">
        <f>IF(L59="","",INDEX(K_Mode,L59))</f>
        <v/>
      </c>
      <c r="N59">
        <f>IF(OR(L59="",B59=""),"",IF(ISNUMBER(MATCH(A59&amp;"|"&amp;B59,C_Key,0)),MATCH(A59&amp;"|"&amp;B59,C_Key,0),""))</f>
        <v/>
      </c>
      <c r="O59">
        <f>IF(N59="",0,INDEX(C_DropN,N59))</f>
        <v/>
      </c>
      <c r="P59">
        <f>IF(X59=1,IF(E59="",0,IF(ISNUMBER(E59),IF(E59&gt;=0,1,0),0)),0)</f>
        <v/>
      </c>
      <c r="Q59">
        <f>IF(AND(X59=1,E59=""),1,0)</f>
        <v/>
      </c>
      <c r="R59">
        <f>IF(P59=1,ROUND(E59/F59,10),"")</f>
        <v/>
      </c>
      <c r="S59">
        <f>IF(AND(P59=1,O59&gt;0),COUNTIFS(I_Course,A59,I_Cat,B59,I_Grd,1,I_Key,"&lt;"&amp;R59)+COUNTIFS(I_Course,A59,I_Cat,B59,I_Grd,1,I_Key,R59,I_Row,"&lt;"&amp;K59),"")</f>
        <v/>
      </c>
      <c r="T59">
        <f>IF(AND(P59=1,O59&gt;0),COUNTIFS(I_Course,A59,I_Cat,B59,I_Grd,1),"")</f>
        <v/>
      </c>
      <c r="U59">
        <f>IF(AND(P59=1,O59&gt;0),IF(S59&lt;MIN(O59,T59-1),1,0),0)</f>
        <v/>
      </c>
      <c r="V59">
        <f>IF(AND(P59=1,U59=0),1,0)</f>
        <v/>
      </c>
      <c r="W59">
        <f>IF(AND(Q59=1,ISNUMBER(D59)),INT(D59),"")</f>
        <v/>
      </c>
      <c r="X59">
        <f>IF(L59="",0,IF(G59="Yes",0,IF(NOT(ISNUMBER(F59)),0,IF(F59&lt;=0,0,IF(M59=3,1,IF(N59="",0,IF(INDEX(C_M,N59)=1,1,0)))))))</f>
        <v/>
      </c>
      <c r="Y59">
        <f>IF(LEFT(H59,3)="Not",1,0)</f>
        <v/>
      </c>
    </row>
    <row r="60">
      <c r="A60" s="18" t="inlineStr">
        <is>
          <t>PSY 100 Intro to Psychology</t>
        </is>
      </c>
      <c r="B60" s="18" t="inlineStr">
        <is>
          <t>Reading checks</t>
        </is>
      </c>
      <c r="C60" s="18" t="inlineStr">
        <is>
          <t>Reading check 4</t>
        </is>
      </c>
      <c r="D60" s="22" t="n">
        <v>46293</v>
      </c>
      <c r="E60" s="19" t="n">
        <v>2</v>
      </c>
      <c r="F60" s="19" t="n">
        <v>5</v>
      </c>
      <c r="G60" s="18" t="n"/>
      <c r="H60" s="12">
        <f>IF(COUNTA(A60:G60)=0,"",IF(G60="Yes","Excused",IF(A60="","Not counted: course missing",IF(L60="","Not counted: course not on Courses sheet",IF(NOT(ISNUMBER(F60)),"Not counted: points possible missing",IF(F60&lt;=0,"Not counted: points possible missing",IF(X60=0,"Not counted: category not set up for this course",IF(E60="",IF(W60="","Upcoming",IF(W60&lt;Today,"Past due, no score yet","Upcoming")),IF(NOT(ISNUMBER(E60)),"Not counted: score isn't a number",IF(E60&lt;0,"Not counted: negative score",IF(U60=1,"Dropped (lowest)","Graded")))))))))))</f>
        <v/>
      </c>
      <c r="I60" s="16">
        <f>IF(P60=1,E60/F60,"")</f>
        <v/>
      </c>
      <c r="J60" s="17">
        <f>IF(W60="","",W60-Today)</f>
        <v/>
      </c>
      <c r="K60" t="n">
        <v>54</v>
      </c>
      <c r="L60">
        <f>IF(A60="","",IF(ISNUMBER(MATCH(A60,K_Name,0)),MATCH(A60,K_Name,0),""))</f>
        <v/>
      </c>
      <c r="M60">
        <f>IF(L60="","",INDEX(K_Mode,L60))</f>
        <v/>
      </c>
      <c r="N60">
        <f>IF(OR(L60="",B60=""),"",IF(ISNUMBER(MATCH(A60&amp;"|"&amp;B60,C_Key,0)),MATCH(A60&amp;"|"&amp;B60,C_Key,0),""))</f>
        <v/>
      </c>
      <c r="O60">
        <f>IF(N60="",0,INDEX(C_DropN,N60))</f>
        <v/>
      </c>
      <c r="P60">
        <f>IF(X60=1,IF(E60="",0,IF(ISNUMBER(E60),IF(E60&gt;=0,1,0),0)),0)</f>
        <v/>
      </c>
      <c r="Q60">
        <f>IF(AND(X60=1,E60=""),1,0)</f>
        <v/>
      </c>
      <c r="R60">
        <f>IF(P60=1,ROUND(E60/F60,10),"")</f>
        <v/>
      </c>
      <c r="S60">
        <f>IF(AND(P60=1,O60&gt;0),COUNTIFS(I_Course,A60,I_Cat,B60,I_Grd,1,I_Key,"&lt;"&amp;R60)+COUNTIFS(I_Course,A60,I_Cat,B60,I_Grd,1,I_Key,R60,I_Row,"&lt;"&amp;K60),"")</f>
        <v/>
      </c>
      <c r="T60">
        <f>IF(AND(P60=1,O60&gt;0),COUNTIFS(I_Course,A60,I_Cat,B60,I_Grd,1),"")</f>
        <v/>
      </c>
      <c r="U60">
        <f>IF(AND(P60=1,O60&gt;0),IF(S60&lt;MIN(O60,T60-1),1,0),0)</f>
        <v/>
      </c>
      <c r="V60">
        <f>IF(AND(P60=1,U60=0),1,0)</f>
        <v/>
      </c>
      <c r="W60">
        <f>IF(AND(Q60=1,ISNUMBER(D60)),INT(D60),"")</f>
        <v/>
      </c>
      <c r="X60">
        <f>IF(L60="",0,IF(G60="Yes",0,IF(NOT(ISNUMBER(F60)),0,IF(F60&lt;=0,0,IF(M60=3,1,IF(N60="",0,IF(INDEX(C_M,N60)=1,1,0)))))))</f>
        <v/>
      </c>
      <c r="Y60">
        <f>IF(LEFT(H60,3)="Not",1,0)</f>
        <v/>
      </c>
    </row>
    <row r="61">
      <c r="A61" s="18" t="inlineStr">
        <is>
          <t>PSY 100 Intro to Psychology</t>
        </is>
      </c>
      <c r="B61" s="18" t="inlineStr">
        <is>
          <t>Reading checks</t>
        </is>
      </c>
      <c r="C61" s="18" t="inlineStr">
        <is>
          <t>Reading check 5</t>
        </is>
      </c>
      <c r="D61" s="22" t="n">
        <v>46300</v>
      </c>
      <c r="E61" s="19" t="n">
        <v>5</v>
      </c>
      <c r="F61" s="19" t="n">
        <v>5</v>
      </c>
      <c r="G61" s="18" t="n"/>
      <c r="H61" s="12">
        <f>IF(COUNTA(A61:G61)=0,"",IF(G61="Yes","Excused",IF(A61="","Not counted: course missing",IF(L61="","Not counted: course not on Courses sheet",IF(NOT(ISNUMBER(F61)),"Not counted: points possible missing",IF(F61&lt;=0,"Not counted: points possible missing",IF(X61=0,"Not counted: category not set up for this course",IF(E61="",IF(W61="","Upcoming",IF(W61&lt;Today,"Past due, no score yet","Upcoming")),IF(NOT(ISNUMBER(E61)),"Not counted: score isn't a number",IF(E61&lt;0,"Not counted: negative score",IF(U61=1,"Dropped (lowest)","Graded")))))))))))</f>
        <v/>
      </c>
      <c r="I61" s="16">
        <f>IF(P61=1,E61/F61,"")</f>
        <v/>
      </c>
      <c r="J61" s="17">
        <f>IF(W61="","",W61-Today)</f>
        <v/>
      </c>
      <c r="K61" t="n">
        <v>55</v>
      </c>
      <c r="L61">
        <f>IF(A61="","",IF(ISNUMBER(MATCH(A61,K_Name,0)),MATCH(A61,K_Name,0),""))</f>
        <v/>
      </c>
      <c r="M61">
        <f>IF(L61="","",INDEX(K_Mode,L61))</f>
        <v/>
      </c>
      <c r="N61">
        <f>IF(OR(L61="",B61=""),"",IF(ISNUMBER(MATCH(A61&amp;"|"&amp;B61,C_Key,0)),MATCH(A61&amp;"|"&amp;B61,C_Key,0),""))</f>
        <v/>
      </c>
      <c r="O61">
        <f>IF(N61="",0,INDEX(C_DropN,N61))</f>
        <v/>
      </c>
      <c r="P61">
        <f>IF(X61=1,IF(E61="",0,IF(ISNUMBER(E61),IF(E61&gt;=0,1,0),0)),0)</f>
        <v/>
      </c>
      <c r="Q61">
        <f>IF(AND(X61=1,E61=""),1,0)</f>
        <v/>
      </c>
      <c r="R61">
        <f>IF(P61=1,ROUND(E61/F61,10),"")</f>
        <v/>
      </c>
      <c r="S61">
        <f>IF(AND(P61=1,O61&gt;0),COUNTIFS(I_Course,A61,I_Cat,B61,I_Grd,1,I_Key,"&lt;"&amp;R61)+COUNTIFS(I_Course,A61,I_Cat,B61,I_Grd,1,I_Key,R61,I_Row,"&lt;"&amp;K61),"")</f>
        <v/>
      </c>
      <c r="T61">
        <f>IF(AND(P61=1,O61&gt;0),COUNTIFS(I_Course,A61,I_Cat,B61,I_Grd,1),"")</f>
        <v/>
      </c>
      <c r="U61">
        <f>IF(AND(P61=1,O61&gt;0),IF(S61&lt;MIN(O61,T61-1),1,0),0)</f>
        <v/>
      </c>
      <c r="V61">
        <f>IF(AND(P61=1,U61=0),1,0)</f>
        <v/>
      </c>
      <c r="W61">
        <f>IF(AND(Q61=1,ISNUMBER(D61)),INT(D61),"")</f>
        <v/>
      </c>
      <c r="X61">
        <f>IF(L61="",0,IF(G61="Yes",0,IF(NOT(ISNUMBER(F61)),0,IF(F61&lt;=0,0,IF(M61=3,1,IF(N61="",0,IF(INDEX(C_M,N61)=1,1,0)))))))</f>
        <v/>
      </c>
      <c r="Y61">
        <f>IF(LEFT(H61,3)="Not",1,0)</f>
        <v/>
      </c>
    </row>
    <row r="62">
      <c r="A62" s="18" t="inlineStr">
        <is>
          <t>PSY 100 Intro to Psychology</t>
        </is>
      </c>
      <c r="B62" s="18" t="inlineStr">
        <is>
          <t>Reading checks</t>
        </is>
      </c>
      <c r="C62" s="18" t="inlineStr">
        <is>
          <t>Reading check 6</t>
        </is>
      </c>
      <c r="D62" s="22" t="n">
        <v>46307</v>
      </c>
      <c r="E62" s="19" t="n">
        <v>3</v>
      </c>
      <c r="F62" s="19" t="n">
        <v>5</v>
      </c>
      <c r="G62" s="18" t="n"/>
      <c r="H62" s="12">
        <f>IF(COUNTA(A62:G62)=0,"",IF(G62="Yes","Excused",IF(A62="","Not counted: course missing",IF(L62="","Not counted: course not on Courses sheet",IF(NOT(ISNUMBER(F62)),"Not counted: points possible missing",IF(F62&lt;=0,"Not counted: points possible missing",IF(X62=0,"Not counted: category not set up for this course",IF(E62="",IF(W62="","Upcoming",IF(W62&lt;Today,"Past due, no score yet","Upcoming")),IF(NOT(ISNUMBER(E62)),"Not counted: score isn't a number",IF(E62&lt;0,"Not counted: negative score",IF(U62=1,"Dropped (lowest)","Graded")))))))))))</f>
        <v/>
      </c>
      <c r="I62" s="16">
        <f>IF(P62=1,E62/F62,"")</f>
        <v/>
      </c>
      <c r="J62" s="17">
        <f>IF(W62="","",W62-Today)</f>
        <v/>
      </c>
      <c r="K62" t="n">
        <v>56</v>
      </c>
      <c r="L62">
        <f>IF(A62="","",IF(ISNUMBER(MATCH(A62,K_Name,0)),MATCH(A62,K_Name,0),""))</f>
        <v/>
      </c>
      <c r="M62">
        <f>IF(L62="","",INDEX(K_Mode,L62))</f>
        <v/>
      </c>
      <c r="N62">
        <f>IF(OR(L62="",B62=""),"",IF(ISNUMBER(MATCH(A62&amp;"|"&amp;B62,C_Key,0)),MATCH(A62&amp;"|"&amp;B62,C_Key,0),""))</f>
        <v/>
      </c>
      <c r="O62">
        <f>IF(N62="",0,INDEX(C_DropN,N62))</f>
        <v/>
      </c>
      <c r="P62">
        <f>IF(X62=1,IF(E62="",0,IF(ISNUMBER(E62),IF(E62&gt;=0,1,0),0)),0)</f>
        <v/>
      </c>
      <c r="Q62">
        <f>IF(AND(X62=1,E62=""),1,0)</f>
        <v/>
      </c>
      <c r="R62">
        <f>IF(P62=1,ROUND(E62/F62,10),"")</f>
        <v/>
      </c>
      <c r="S62">
        <f>IF(AND(P62=1,O62&gt;0),COUNTIFS(I_Course,A62,I_Cat,B62,I_Grd,1,I_Key,"&lt;"&amp;R62)+COUNTIFS(I_Course,A62,I_Cat,B62,I_Grd,1,I_Key,R62,I_Row,"&lt;"&amp;K62),"")</f>
        <v/>
      </c>
      <c r="T62">
        <f>IF(AND(P62=1,O62&gt;0),COUNTIFS(I_Course,A62,I_Cat,B62,I_Grd,1),"")</f>
        <v/>
      </c>
      <c r="U62">
        <f>IF(AND(P62=1,O62&gt;0),IF(S62&lt;MIN(O62,T62-1),1,0),0)</f>
        <v/>
      </c>
      <c r="V62">
        <f>IF(AND(P62=1,U62=0),1,0)</f>
        <v/>
      </c>
      <c r="W62">
        <f>IF(AND(Q62=1,ISNUMBER(D62)),INT(D62),"")</f>
        <v/>
      </c>
      <c r="X62">
        <f>IF(L62="",0,IF(G62="Yes",0,IF(NOT(ISNUMBER(F62)),0,IF(F62&lt;=0,0,IF(M62=3,1,IF(N62="",0,IF(INDEX(C_M,N62)=1,1,0)))))))</f>
        <v/>
      </c>
      <c r="Y62">
        <f>IF(LEFT(H62,3)="Not",1,0)</f>
        <v/>
      </c>
    </row>
    <row r="63">
      <c r="A63" s="18" t="inlineStr">
        <is>
          <t>PSY 100 Intro to Psychology</t>
        </is>
      </c>
      <c r="B63" s="18" t="inlineStr">
        <is>
          <t>Reading checks</t>
        </is>
      </c>
      <c r="C63" s="18" t="inlineStr">
        <is>
          <t>Reading check 7</t>
        </is>
      </c>
      <c r="D63" s="22" t="n">
        <v>46314</v>
      </c>
      <c r="E63" s="19" t="n">
        <v>5</v>
      </c>
      <c r="F63" s="19" t="n">
        <v>5</v>
      </c>
      <c r="G63" s="18" t="n"/>
      <c r="H63" s="12">
        <f>IF(COUNTA(A63:G63)=0,"",IF(G63="Yes","Excused",IF(A63="","Not counted: course missing",IF(L63="","Not counted: course not on Courses sheet",IF(NOT(ISNUMBER(F63)),"Not counted: points possible missing",IF(F63&lt;=0,"Not counted: points possible missing",IF(X63=0,"Not counted: category not set up for this course",IF(E63="",IF(W63="","Upcoming",IF(W63&lt;Today,"Past due, no score yet","Upcoming")),IF(NOT(ISNUMBER(E63)),"Not counted: score isn't a number",IF(E63&lt;0,"Not counted: negative score",IF(U63=1,"Dropped (lowest)","Graded")))))))))))</f>
        <v/>
      </c>
      <c r="I63" s="16">
        <f>IF(P63=1,E63/F63,"")</f>
        <v/>
      </c>
      <c r="J63" s="17">
        <f>IF(W63="","",W63-Today)</f>
        <v/>
      </c>
      <c r="K63" t="n">
        <v>57</v>
      </c>
      <c r="L63">
        <f>IF(A63="","",IF(ISNUMBER(MATCH(A63,K_Name,0)),MATCH(A63,K_Name,0),""))</f>
        <v/>
      </c>
      <c r="M63">
        <f>IF(L63="","",INDEX(K_Mode,L63))</f>
        <v/>
      </c>
      <c r="N63">
        <f>IF(OR(L63="",B63=""),"",IF(ISNUMBER(MATCH(A63&amp;"|"&amp;B63,C_Key,0)),MATCH(A63&amp;"|"&amp;B63,C_Key,0),""))</f>
        <v/>
      </c>
      <c r="O63">
        <f>IF(N63="",0,INDEX(C_DropN,N63))</f>
        <v/>
      </c>
      <c r="P63">
        <f>IF(X63=1,IF(E63="",0,IF(ISNUMBER(E63),IF(E63&gt;=0,1,0),0)),0)</f>
        <v/>
      </c>
      <c r="Q63">
        <f>IF(AND(X63=1,E63=""),1,0)</f>
        <v/>
      </c>
      <c r="R63">
        <f>IF(P63=1,ROUND(E63/F63,10),"")</f>
        <v/>
      </c>
      <c r="S63">
        <f>IF(AND(P63=1,O63&gt;0),COUNTIFS(I_Course,A63,I_Cat,B63,I_Grd,1,I_Key,"&lt;"&amp;R63)+COUNTIFS(I_Course,A63,I_Cat,B63,I_Grd,1,I_Key,R63,I_Row,"&lt;"&amp;K63),"")</f>
        <v/>
      </c>
      <c r="T63">
        <f>IF(AND(P63=1,O63&gt;0),COUNTIFS(I_Course,A63,I_Cat,B63,I_Grd,1),"")</f>
        <v/>
      </c>
      <c r="U63">
        <f>IF(AND(P63=1,O63&gt;0),IF(S63&lt;MIN(O63,T63-1),1,0),0)</f>
        <v/>
      </c>
      <c r="V63">
        <f>IF(AND(P63=1,U63=0),1,0)</f>
        <v/>
      </c>
      <c r="W63">
        <f>IF(AND(Q63=1,ISNUMBER(D63)),INT(D63),"")</f>
        <v/>
      </c>
      <c r="X63">
        <f>IF(L63="",0,IF(G63="Yes",0,IF(NOT(ISNUMBER(F63)),0,IF(F63&lt;=0,0,IF(M63=3,1,IF(N63="",0,IF(INDEX(C_M,N63)=1,1,0)))))))</f>
        <v/>
      </c>
      <c r="Y63">
        <f>IF(LEFT(H63,3)="Not",1,0)</f>
        <v/>
      </c>
    </row>
    <row r="64">
      <c r="A64" s="18" t="inlineStr">
        <is>
          <t>PSY 100 Intro to Psychology</t>
        </is>
      </c>
      <c r="B64" s="18" t="inlineStr">
        <is>
          <t>Reading checks</t>
        </is>
      </c>
      <c r="C64" s="18" t="inlineStr">
        <is>
          <t>Reading check 8</t>
        </is>
      </c>
      <c r="D64" s="22" t="n">
        <v>46321</v>
      </c>
      <c r="E64" s="19" t="n">
        <v>4</v>
      </c>
      <c r="F64" s="19" t="n">
        <v>5</v>
      </c>
      <c r="G64" s="18" t="n"/>
      <c r="H64" s="12">
        <f>IF(COUNTA(A64:G64)=0,"",IF(G64="Yes","Excused",IF(A64="","Not counted: course missing",IF(L64="","Not counted: course not on Courses sheet",IF(NOT(ISNUMBER(F64)),"Not counted: points possible missing",IF(F64&lt;=0,"Not counted: points possible missing",IF(X64=0,"Not counted: category not set up for this course",IF(E64="",IF(W64="","Upcoming",IF(W64&lt;Today,"Past due, no score yet","Upcoming")),IF(NOT(ISNUMBER(E64)),"Not counted: score isn't a number",IF(E64&lt;0,"Not counted: negative score",IF(U64=1,"Dropped (lowest)","Graded")))))))))))</f>
        <v/>
      </c>
      <c r="I64" s="16">
        <f>IF(P64=1,E64/F64,"")</f>
        <v/>
      </c>
      <c r="J64" s="17">
        <f>IF(W64="","",W64-Today)</f>
        <v/>
      </c>
      <c r="K64" t="n">
        <v>58</v>
      </c>
      <c r="L64">
        <f>IF(A64="","",IF(ISNUMBER(MATCH(A64,K_Name,0)),MATCH(A64,K_Name,0),""))</f>
        <v/>
      </c>
      <c r="M64">
        <f>IF(L64="","",INDEX(K_Mode,L64))</f>
        <v/>
      </c>
      <c r="N64">
        <f>IF(OR(L64="",B64=""),"",IF(ISNUMBER(MATCH(A64&amp;"|"&amp;B64,C_Key,0)),MATCH(A64&amp;"|"&amp;B64,C_Key,0),""))</f>
        <v/>
      </c>
      <c r="O64">
        <f>IF(N64="",0,INDEX(C_DropN,N64))</f>
        <v/>
      </c>
      <c r="P64">
        <f>IF(X64=1,IF(E64="",0,IF(ISNUMBER(E64),IF(E64&gt;=0,1,0),0)),0)</f>
        <v/>
      </c>
      <c r="Q64">
        <f>IF(AND(X64=1,E64=""),1,0)</f>
        <v/>
      </c>
      <c r="R64">
        <f>IF(P64=1,ROUND(E64/F64,10),"")</f>
        <v/>
      </c>
      <c r="S64">
        <f>IF(AND(P64=1,O64&gt;0),COUNTIFS(I_Course,A64,I_Cat,B64,I_Grd,1,I_Key,"&lt;"&amp;R64)+COUNTIFS(I_Course,A64,I_Cat,B64,I_Grd,1,I_Key,R64,I_Row,"&lt;"&amp;K64),"")</f>
        <v/>
      </c>
      <c r="T64">
        <f>IF(AND(P64=1,O64&gt;0),COUNTIFS(I_Course,A64,I_Cat,B64,I_Grd,1),"")</f>
        <v/>
      </c>
      <c r="U64">
        <f>IF(AND(P64=1,O64&gt;0),IF(S64&lt;MIN(O64,T64-1),1,0),0)</f>
        <v/>
      </c>
      <c r="V64">
        <f>IF(AND(P64=1,U64=0),1,0)</f>
        <v/>
      </c>
      <c r="W64">
        <f>IF(AND(Q64=1,ISNUMBER(D64)),INT(D64),"")</f>
        <v/>
      </c>
      <c r="X64">
        <f>IF(L64="",0,IF(G64="Yes",0,IF(NOT(ISNUMBER(F64)),0,IF(F64&lt;=0,0,IF(M64=3,1,IF(N64="",0,IF(INDEX(C_M,N64)=1,1,0)))))))</f>
        <v/>
      </c>
      <c r="Y64">
        <f>IF(LEFT(H64,3)="Not",1,0)</f>
        <v/>
      </c>
    </row>
    <row r="65">
      <c r="A65" s="18" t="inlineStr">
        <is>
          <t>PSY 100 Intro to Psychology</t>
        </is>
      </c>
      <c r="B65" s="18" t="inlineStr">
        <is>
          <t>Reading checks</t>
        </is>
      </c>
      <c r="C65" s="18" t="inlineStr">
        <is>
          <t>Reading check 9</t>
        </is>
      </c>
      <c r="D65" s="22" t="n">
        <v>46328</v>
      </c>
      <c r="E65" s="19" t="n"/>
      <c r="F65" s="19" t="n">
        <v>5</v>
      </c>
      <c r="G65" s="18" t="n"/>
      <c r="H65" s="12">
        <f>IF(COUNTA(A65:G65)=0,"",IF(G65="Yes","Excused",IF(A65="","Not counted: course missing",IF(L65="","Not counted: course not on Courses sheet",IF(NOT(ISNUMBER(F65)),"Not counted: points possible missing",IF(F65&lt;=0,"Not counted: points possible missing",IF(X65=0,"Not counted: category not set up for this course",IF(E65="",IF(W65="","Upcoming",IF(W65&lt;Today,"Past due, no score yet","Upcoming")),IF(NOT(ISNUMBER(E65)),"Not counted: score isn't a number",IF(E65&lt;0,"Not counted: negative score",IF(U65=1,"Dropped (lowest)","Graded")))))))))))</f>
        <v/>
      </c>
      <c r="I65" s="16">
        <f>IF(P65=1,E65/F65,"")</f>
        <v/>
      </c>
      <c r="J65" s="17">
        <f>IF(W65="","",W65-Today)</f>
        <v/>
      </c>
      <c r="K65" t="n">
        <v>59</v>
      </c>
      <c r="L65">
        <f>IF(A65="","",IF(ISNUMBER(MATCH(A65,K_Name,0)),MATCH(A65,K_Name,0),""))</f>
        <v/>
      </c>
      <c r="M65">
        <f>IF(L65="","",INDEX(K_Mode,L65))</f>
        <v/>
      </c>
      <c r="N65">
        <f>IF(OR(L65="",B65=""),"",IF(ISNUMBER(MATCH(A65&amp;"|"&amp;B65,C_Key,0)),MATCH(A65&amp;"|"&amp;B65,C_Key,0),""))</f>
        <v/>
      </c>
      <c r="O65">
        <f>IF(N65="",0,INDEX(C_DropN,N65))</f>
        <v/>
      </c>
      <c r="P65">
        <f>IF(X65=1,IF(E65="",0,IF(ISNUMBER(E65),IF(E65&gt;=0,1,0),0)),0)</f>
        <v/>
      </c>
      <c r="Q65">
        <f>IF(AND(X65=1,E65=""),1,0)</f>
        <v/>
      </c>
      <c r="R65">
        <f>IF(P65=1,ROUND(E65/F65,10),"")</f>
        <v/>
      </c>
      <c r="S65">
        <f>IF(AND(P65=1,O65&gt;0),COUNTIFS(I_Course,A65,I_Cat,B65,I_Grd,1,I_Key,"&lt;"&amp;R65)+COUNTIFS(I_Course,A65,I_Cat,B65,I_Grd,1,I_Key,R65,I_Row,"&lt;"&amp;K65),"")</f>
        <v/>
      </c>
      <c r="T65">
        <f>IF(AND(P65=1,O65&gt;0),COUNTIFS(I_Course,A65,I_Cat,B65,I_Grd,1),"")</f>
        <v/>
      </c>
      <c r="U65">
        <f>IF(AND(P65=1,O65&gt;0),IF(S65&lt;MIN(O65,T65-1),1,0),0)</f>
        <v/>
      </c>
      <c r="V65">
        <f>IF(AND(P65=1,U65=0),1,0)</f>
        <v/>
      </c>
      <c r="W65">
        <f>IF(AND(Q65=1,ISNUMBER(D65)),INT(D65),"")</f>
        <v/>
      </c>
      <c r="X65">
        <f>IF(L65="",0,IF(G65="Yes",0,IF(NOT(ISNUMBER(F65)),0,IF(F65&lt;=0,0,IF(M65=3,1,IF(N65="",0,IF(INDEX(C_M,N65)=1,1,0)))))))</f>
        <v/>
      </c>
      <c r="Y65">
        <f>IF(LEFT(H65,3)="Not",1,0)</f>
        <v/>
      </c>
    </row>
    <row r="66">
      <c r="A66" s="18" t="inlineStr">
        <is>
          <t>PSY 100 Intro to Psychology</t>
        </is>
      </c>
      <c r="B66" s="18" t="inlineStr">
        <is>
          <t>Reading checks</t>
        </is>
      </c>
      <c r="C66" s="18" t="inlineStr">
        <is>
          <t>Reading check 10</t>
        </is>
      </c>
      <c r="D66" s="22" t="n">
        <v>46335</v>
      </c>
      <c r="E66" s="19" t="n"/>
      <c r="F66" s="19" t="n">
        <v>5</v>
      </c>
      <c r="G66" s="18" t="n"/>
      <c r="H66" s="12">
        <f>IF(COUNTA(A66:G66)=0,"",IF(G66="Yes","Excused",IF(A66="","Not counted: course missing",IF(L66="","Not counted: course not on Courses sheet",IF(NOT(ISNUMBER(F66)),"Not counted: points possible missing",IF(F66&lt;=0,"Not counted: points possible missing",IF(X66=0,"Not counted: category not set up for this course",IF(E66="",IF(W66="","Upcoming",IF(W66&lt;Today,"Past due, no score yet","Upcoming")),IF(NOT(ISNUMBER(E66)),"Not counted: score isn't a number",IF(E66&lt;0,"Not counted: negative score",IF(U66=1,"Dropped (lowest)","Graded")))))))))))</f>
        <v/>
      </c>
      <c r="I66" s="16">
        <f>IF(P66=1,E66/F66,"")</f>
        <v/>
      </c>
      <c r="J66" s="17">
        <f>IF(W66="","",W66-Today)</f>
        <v/>
      </c>
      <c r="K66" t="n">
        <v>60</v>
      </c>
      <c r="L66">
        <f>IF(A66="","",IF(ISNUMBER(MATCH(A66,K_Name,0)),MATCH(A66,K_Name,0),""))</f>
        <v/>
      </c>
      <c r="M66">
        <f>IF(L66="","",INDEX(K_Mode,L66))</f>
        <v/>
      </c>
      <c r="N66">
        <f>IF(OR(L66="",B66=""),"",IF(ISNUMBER(MATCH(A66&amp;"|"&amp;B66,C_Key,0)),MATCH(A66&amp;"|"&amp;B66,C_Key,0),""))</f>
        <v/>
      </c>
      <c r="O66">
        <f>IF(N66="",0,INDEX(C_DropN,N66))</f>
        <v/>
      </c>
      <c r="P66">
        <f>IF(X66=1,IF(E66="",0,IF(ISNUMBER(E66),IF(E66&gt;=0,1,0),0)),0)</f>
        <v/>
      </c>
      <c r="Q66">
        <f>IF(AND(X66=1,E66=""),1,0)</f>
        <v/>
      </c>
      <c r="R66">
        <f>IF(P66=1,ROUND(E66/F66,10),"")</f>
        <v/>
      </c>
      <c r="S66">
        <f>IF(AND(P66=1,O66&gt;0),COUNTIFS(I_Course,A66,I_Cat,B66,I_Grd,1,I_Key,"&lt;"&amp;R66)+COUNTIFS(I_Course,A66,I_Cat,B66,I_Grd,1,I_Key,R66,I_Row,"&lt;"&amp;K66),"")</f>
        <v/>
      </c>
      <c r="T66">
        <f>IF(AND(P66=1,O66&gt;0),COUNTIFS(I_Course,A66,I_Cat,B66,I_Grd,1),"")</f>
        <v/>
      </c>
      <c r="U66">
        <f>IF(AND(P66=1,O66&gt;0),IF(S66&lt;MIN(O66,T66-1),1,0),0)</f>
        <v/>
      </c>
      <c r="V66">
        <f>IF(AND(P66=1,U66=0),1,0)</f>
        <v/>
      </c>
      <c r="W66">
        <f>IF(AND(Q66=1,ISNUMBER(D66)),INT(D66),"")</f>
        <v/>
      </c>
      <c r="X66">
        <f>IF(L66="",0,IF(G66="Yes",0,IF(NOT(ISNUMBER(F66)),0,IF(F66&lt;=0,0,IF(M66=3,1,IF(N66="",0,IF(INDEX(C_M,N66)=1,1,0)))))))</f>
        <v/>
      </c>
      <c r="Y66">
        <f>IF(LEFT(H66,3)="Not",1,0)</f>
        <v/>
      </c>
    </row>
    <row r="67">
      <c r="A67" s="18" t="inlineStr">
        <is>
          <t>PSY 100 Intro to Psychology</t>
        </is>
      </c>
      <c r="B67" s="18" t="inlineStr">
        <is>
          <t>Reading checks</t>
        </is>
      </c>
      <c r="C67" s="18" t="inlineStr">
        <is>
          <t>Reading check 11</t>
        </is>
      </c>
      <c r="D67" s="22" t="n">
        <v>46342</v>
      </c>
      <c r="E67" s="19" t="n"/>
      <c r="F67" s="19" t="n">
        <v>5</v>
      </c>
      <c r="G67" s="18" t="n"/>
      <c r="H67" s="12">
        <f>IF(COUNTA(A67:G67)=0,"",IF(G67="Yes","Excused",IF(A67="","Not counted: course missing",IF(L67="","Not counted: course not on Courses sheet",IF(NOT(ISNUMBER(F67)),"Not counted: points possible missing",IF(F67&lt;=0,"Not counted: points possible missing",IF(X67=0,"Not counted: category not set up for this course",IF(E67="",IF(W67="","Upcoming",IF(W67&lt;Today,"Past due, no score yet","Upcoming")),IF(NOT(ISNUMBER(E67)),"Not counted: score isn't a number",IF(E67&lt;0,"Not counted: negative score",IF(U67=1,"Dropped (lowest)","Graded")))))))))))</f>
        <v/>
      </c>
      <c r="I67" s="16">
        <f>IF(P67=1,E67/F67,"")</f>
        <v/>
      </c>
      <c r="J67" s="17">
        <f>IF(W67="","",W67-Today)</f>
        <v/>
      </c>
      <c r="K67" t="n">
        <v>61</v>
      </c>
      <c r="L67">
        <f>IF(A67="","",IF(ISNUMBER(MATCH(A67,K_Name,0)),MATCH(A67,K_Name,0),""))</f>
        <v/>
      </c>
      <c r="M67">
        <f>IF(L67="","",INDEX(K_Mode,L67))</f>
        <v/>
      </c>
      <c r="N67">
        <f>IF(OR(L67="",B67=""),"",IF(ISNUMBER(MATCH(A67&amp;"|"&amp;B67,C_Key,0)),MATCH(A67&amp;"|"&amp;B67,C_Key,0),""))</f>
        <v/>
      </c>
      <c r="O67">
        <f>IF(N67="",0,INDEX(C_DropN,N67))</f>
        <v/>
      </c>
      <c r="P67">
        <f>IF(X67=1,IF(E67="",0,IF(ISNUMBER(E67),IF(E67&gt;=0,1,0),0)),0)</f>
        <v/>
      </c>
      <c r="Q67">
        <f>IF(AND(X67=1,E67=""),1,0)</f>
        <v/>
      </c>
      <c r="R67">
        <f>IF(P67=1,ROUND(E67/F67,10),"")</f>
        <v/>
      </c>
      <c r="S67">
        <f>IF(AND(P67=1,O67&gt;0),COUNTIFS(I_Course,A67,I_Cat,B67,I_Grd,1,I_Key,"&lt;"&amp;R67)+COUNTIFS(I_Course,A67,I_Cat,B67,I_Grd,1,I_Key,R67,I_Row,"&lt;"&amp;K67),"")</f>
        <v/>
      </c>
      <c r="T67">
        <f>IF(AND(P67=1,O67&gt;0),COUNTIFS(I_Course,A67,I_Cat,B67,I_Grd,1),"")</f>
        <v/>
      </c>
      <c r="U67">
        <f>IF(AND(P67=1,O67&gt;0),IF(S67&lt;MIN(O67,T67-1),1,0),0)</f>
        <v/>
      </c>
      <c r="V67">
        <f>IF(AND(P67=1,U67=0),1,0)</f>
        <v/>
      </c>
      <c r="W67">
        <f>IF(AND(Q67=1,ISNUMBER(D67)),INT(D67),"")</f>
        <v/>
      </c>
      <c r="X67">
        <f>IF(L67="",0,IF(G67="Yes",0,IF(NOT(ISNUMBER(F67)),0,IF(F67&lt;=0,0,IF(M67=3,1,IF(N67="",0,IF(INDEX(C_M,N67)=1,1,0)))))))</f>
        <v/>
      </c>
      <c r="Y67">
        <f>IF(LEFT(H67,3)="Not",1,0)</f>
        <v/>
      </c>
    </row>
    <row r="68">
      <c r="A68" s="18" t="inlineStr">
        <is>
          <t>PSY 100 Intro to Psychology</t>
        </is>
      </c>
      <c r="B68" s="18" t="inlineStr">
        <is>
          <t>Reading checks</t>
        </is>
      </c>
      <c r="C68" s="18" t="inlineStr">
        <is>
          <t>Reading check 12</t>
        </is>
      </c>
      <c r="D68" s="22" t="n">
        <v>46349</v>
      </c>
      <c r="E68" s="19" t="n"/>
      <c r="F68" s="19" t="n">
        <v>5</v>
      </c>
      <c r="G68" s="18" t="n"/>
      <c r="H68" s="12">
        <f>IF(COUNTA(A68:G68)=0,"",IF(G68="Yes","Excused",IF(A68="","Not counted: course missing",IF(L68="","Not counted: course not on Courses sheet",IF(NOT(ISNUMBER(F68)),"Not counted: points possible missing",IF(F68&lt;=0,"Not counted: points possible missing",IF(X68=0,"Not counted: category not set up for this course",IF(E68="",IF(W68="","Upcoming",IF(W68&lt;Today,"Past due, no score yet","Upcoming")),IF(NOT(ISNUMBER(E68)),"Not counted: score isn't a number",IF(E68&lt;0,"Not counted: negative score",IF(U68=1,"Dropped (lowest)","Graded")))))))))))</f>
        <v/>
      </c>
      <c r="I68" s="16">
        <f>IF(P68=1,E68/F68,"")</f>
        <v/>
      </c>
      <c r="J68" s="17">
        <f>IF(W68="","",W68-Today)</f>
        <v/>
      </c>
      <c r="K68" t="n">
        <v>62</v>
      </c>
      <c r="L68">
        <f>IF(A68="","",IF(ISNUMBER(MATCH(A68,K_Name,0)),MATCH(A68,K_Name,0),""))</f>
        <v/>
      </c>
      <c r="M68">
        <f>IF(L68="","",INDEX(K_Mode,L68))</f>
        <v/>
      </c>
      <c r="N68">
        <f>IF(OR(L68="",B68=""),"",IF(ISNUMBER(MATCH(A68&amp;"|"&amp;B68,C_Key,0)),MATCH(A68&amp;"|"&amp;B68,C_Key,0),""))</f>
        <v/>
      </c>
      <c r="O68">
        <f>IF(N68="",0,INDEX(C_DropN,N68))</f>
        <v/>
      </c>
      <c r="P68">
        <f>IF(X68=1,IF(E68="",0,IF(ISNUMBER(E68),IF(E68&gt;=0,1,0),0)),0)</f>
        <v/>
      </c>
      <c r="Q68">
        <f>IF(AND(X68=1,E68=""),1,0)</f>
        <v/>
      </c>
      <c r="R68">
        <f>IF(P68=1,ROUND(E68/F68,10),"")</f>
        <v/>
      </c>
      <c r="S68">
        <f>IF(AND(P68=1,O68&gt;0),COUNTIFS(I_Course,A68,I_Cat,B68,I_Grd,1,I_Key,"&lt;"&amp;R68)+COUNTIFS(I_Course,A68,I_Cat,B68,I_Grd,1,I_Key,R68,I_Row,"&lt;"&amp;K68),"")</f>
        <v/>
      </c>
      <c r="T68">
        <f>IF(AND(P68=1,O68&gt;0),COUNTIFS(I_Course,A68,I_Cat,B68,I_Grd,1),"")</f>
        <v/>
      </c>
      <c r="U68">
        <f>IF(AND(P68=1,O68&gt;0),IF(S68&lt;MIN(O68,T68-1),1,0),0)</f>
        <v/>
      </c>
      <c r="V68">
        <f>IF(AND(P68=1,U68=0),1,0)</f>
        <v/>
      </c>
      <c r="W68">
        <f>IF(AND(Q68=1,ISNUMBER(D68)),INT(D68),"")</f>
        <v/>
      </c>
      <c r="X68">
        <f>IF(L68="",0,IF(G68="Yes",0,IF(NOT(ISNUMBER(F68)),0,IF(F68&lt;=0,0,IF(M68=3,1,IF(N68="",0,IF(INDEX(C_M,N68)=1,1,0)))))))</f>
        <v/>
      </c>
      <c r="Y68">
        <f>IF(LEFT(H68,3)="Not",1,0)</f>
        <v/>
      </c>
    </row>
    <row r="69">
      <c r="A69" s="18" t="inlineStr">
        <is>
          <t>PSY 100 Intro to Psychology</t>
        </is>
      </c>
      <c r="B69" s="18" t="inlineStr">
        <is>
          <t>Papers</t>
        </is>
      </c>
      <c r="C69" s="18" t="inlineStr">
        <is>
          <t>Paper 1</t>
        </is>
      </c>
      <c r="D69" s="22" t="n">
        <v>46304</v>
      </c>
      <c r="E69" s="19" t="n">
        <v>41</v>
      </c>
      <c r="F69" s="19" t="n">
        <v>50</v>
      </c>
      <c r="G69" s="18" t="n"/>
      <c r="H69" s="12">
        <f>IF(COUNTA(A69:G69)=0,"",IF(G69="Yes","Excused",IF(A69="","Not counted: course missing",IF(L69="","Not counted: course not on Courses sheet",IF(NOT(ISNUMBER(F69)),"Not counted: points possible missing",IF(F69&lt;=0,"Not counted: points possible missing",IF(X69=0,"Not counted: category not set up for this course",IF(E69="",IF(W69="","Upcoming",IF(W69&lt;Today,"Past due, no score yet","Upcoming")),IF(NOT(ISNUMBER(E69)),"Not counted: score isn't a number",IF(E69&lt;0,"Not counted: negative score",IF(U69=1,"Dropped (lowest)","Graded")))))))))))</f>
        <v/>
      </c>
      <c r="I69" s="16">
        <f>IF(P69=1,E69/F69,"")</f>
        <v/>
      </c>
      <c r="J69" s="17">
        <f>IF(W69="","",W69-Today)</f>
        <v/>
      </c>
      <c r="K69" t="n">
        <v>63</v>
      </c>
      <c r="L69">
        <f>IF(A69="","",IF(ISNUMBER(MATCH(A69,K_Name,0)),MATCH(A69,K_Name,0),""))</f>
        <v/>
      </c>
      <c r="M69">
        <f>IF(L69="","",INDEX(K_Mode,L69))</f>
        <v/>
      </c>
      <c r="N69">
        <f>IF(OR(L69="",B69=""),"",IF(ISNUMBER(MATCH(A69&amp;"|"&amp;B69,C_Key,0)),MATCH(A69&amp;"|"&amp;B69,C_Key,0),""))</f>
        <v/>
      </c>
      <c r="O69">
        <f>IF(N69="",0,INDEX(C_DropN,N69))</f>
        <v/>
      </c>
      <c r="P69">
        <f>IF(X69=1,IF(E69="",0,IF(ISNUMBER(E69),IF(E69&gt;=0,1,0),0)),0)</f>
        <v/>
      </c>
      <c r="Q69">
        <f>IF(AND(X69=1,E69=""),1,0)</f>
        <v/>
      </c>
      <c r="R69">
        <f>IF(P69=1,ROUND(E69/F69,10),"")</f>
        <v/>
      </c>
      <c r="S69">
        <f>IF(AND(P69=1,O69&gt;0),COUNTIFS(I_Course,A69,I_Cat,B69,I_Grd,1,I_Key,"&lt;"&amp;R69)+COUNTIFS(I_Course,A69,I_Cat,B69,I_Grd,1,I_Key,R69,I_Row,"&lt;"&amp;K69),"")</f>
        <v/>
      </c>
      <c r="T69">
        <f>IF(AND(P69=1,O69&gt;0),COUNTIFS(I_Course,A69,I_Cat,B69,I_Grd,1),"")</f>
        <v/>
      </c>
      <c r="U69">
        <f>IF(AND(P69=1,O69&gt;0),IF(S69&lt;MIN(O69,T69-1),1,0),0)</f>
        <v/>
      </c>
      <c r="V69">
        <f>IF(AND(P69=1,U69=0),1,0)</f>
        <v/>
      </c>
      <c r="W69">
        <f>IF(AND(Q69=1,ISNUMBER(D69)),INT(D69),"")</f>
        <v/>
      </c>
      <c r="X69">
        <f>IF(L69="",0,IF(G69="Yes",0,IF(NOT(ISNUMBER(F69)),0,IF(F69&lt;=0,0,IF(M69=3,1,IF(N69="",0,IF(INDEX(C_M,N69)=1,1,0)))))))</f>
        <v/>
      </c>
      <c r="Y69">
        <f>IF(LEFT(H69,3)="Not",1,0)</f>
        <v/>
      </c>
    </row>
    <row r="70">
      <c r="A70" s="18" t="inlineStr">
        <is>
          <t>PSY 100 Intro to Psychology</t>
        </is>
      </c>
      <c r="B70" s="18" t="inlineStr">
        <is>
          <t>Papers</t>
        </is>
      </c>
      <c r="C70" s="18" t="inlineStr">
        <is>
          <t>Paper 2</t>
        </is>
      </c>
      <c r="D70" s="22" t="n">
        <v>46346</v>
      </c>
      <c r="E70" s="19" t="n"/>
      <c r="F70" s="19" t="n">
        <v>50</v>
      </c>
      <c r="G70" s="18" t="n"/>
      <c r="H70" s="12">
        <f>IF(COUNTA(A70:G70)=0,"",IF(G70="Yes","Excused",IF(A70="","Not counted: course missing",IF(L70="","Not counted: course not on Courses sheet",IF(NOT(ISNUMBER(F70)),"Not counted: points possible missing",IF(F70&lt;=0,"Not counted: points possible missing",IF(X70=0,"Not counted: category not set up for this course",IF(E70="",IF(W70="","Upcoming",IF(W70&lt;Today,"Past due, no score yet","Upcoming")),IF(NOT(ISNUMBER(E70)),"Not counted: score isn't a number",IF(E70&lt;0,"Not counted: negative score",IF(U70=1,"Dropped (lowest)","Graded")))))))))))</f>
        <v/>
      </c>
      <c r="I70" s="16">
        <f>IF(P70=1,E70/F70,"")</f>
        <v/>
      </c>
      <c r="J70" s="17">
        <f>IF(W70="","",W70-Today)</f>
        <v/>
      </c>
      <c r="K70" t="n">
        <v>64</v>
      </c>
      <c r="L70">
        <f>IF(A70="","",IF(ISNUMBER(MATCH(A70,K_Name,0)),MATCH(A70,K_Name,0),""))</f>
        <v/>
      </c>
      <c r="M70">
        <f>IF(L70="","",INDEX(K_Mode,L70))</f>
        <v/>
      </c>
      <c r="N70">
        <f>IF(OR(L70="",B70=""),"",IF(ISNUMBER(MATCH(A70&amp;"|"&amp;B70,C_Key,0)),MATCH(A70&amp;"|"&amp;B70,C_Key,0),""))</f>
        <v/>
      </c>
      <c r="O70">
        <f>IF(N70="",0,INDEX(C_DropN,N70))</f>
        <v/>
      </c>
      <c r="P70">
        <f>IF(X70=1,IF(E70="",0,IF(ISNUMBER(E70),IF(E70&gt;=0,1,0),0)),0)</f>
        <v/>
      </c>
      <c r="Q70">
        <f>IF(AND(X70=1,E70=""),1,0)</f>
        <v/>
      </c>
      <c r="R70">
        <f>IF(P70=1,ROUND(E70/F70,10),"")</f>
        <v/>
      </c>
      <c r="S70">
        <f>IF(AND(P70=1,O70&gt;0),COUNTIFS(I_Course,A70,I_Cat,B70,I_Grd,1,I_Key,"&lt;"&amp;R70)+COUNTIFS(I_Course,A70,I_Cat,B70,I_Grd,1,I_Key,R70,I_Row,"&lt;"&amp;K70),"")</f>
        <v/>
      </c>
      <c r="T70">
        <f>IF(AND(P70=1,O70&gt;0),COUNTIFS(I_Course,A70,I_Cat,B70,I_Grd,1),"")</f>
        <v/>
      </c>
      <c r="U70">
        <f>IF(AND(P70=1,O70&gt;0),IF(S70&lt;MIN(O70,T70-1),1,0),0)</f>
        <v/>
      </c>
      <c r="V70">
        <f>IF(AND(P70=1,U70=0),1,0)</f>
        <v/>
      </c>
      <c r="W70">
        <f>IF(AND(Q70=1,ISNUMBER(D70)),INT(D70),"")</f>
        <v/>
      </c>
      <c r="X70">
        <f>IF(L70="",0,IF(G70="Yes",0,IF(NOT(ISNUMBER(F70)),0,IF(F70&lt;=0,0,IF(M70=3,1,IF(N70="",0,IF(INDEX(C_M,N70)=1,1,0)))))))</f>
        <v/>
      </c>
      <c r="Y70">
        <f>IF(LEFT(H70,3)="Not",1,0)</f>
        <v/>
      </c>
    </row>
    <row r="71">
      <c r="A71" s="18" t="inlineStr">
        <is>
          <t>PSY 100 Intro to Psychology</t>
        </is>
      </c>
      <c r="B71" s="18" t="inlineStr">
        <is>
          <t>Exams</t>
        </is>
      </c>
      <c r="C71" s="18" t="inlineStr">
        <is>
          <t>Exam 1</t>
        </is>
      </c>
      <c r="D71" s="22" t="n">
        <v>46309</v>
      </c>
      <c r="E71" s="19" t="n">
        <v>74</v>
      </c>
      <c r="F71" s="19" t="n">
        <v>100</v>
      </c>
      <c r="G71" s="18" t="n"/>
      <c r="H71" s="12">
        <f>IF(COUNTA(A71:G71)=0,"",IF(G71="Yes","Excused",IF(A71="","Not counted: course missing",IF(L71="","Not counted: course not on Courses sheet",IF(NOT(ISNUMBER(F71)),"Not counted: points possible missing",IF(F71&lt;=0,"Not counted: points possible missing",IF(X71=0,"Not counted: category not set up for this course",IF(E71="",IF(W71="","Upcoming",IF(W71&lt;Today,"Past due, no score yet","Upcoming")),IF(NOT(ISNUMBER(E71)),"Not counted: score isn't a number",IF(E71&lt;0,"Not counted: negative score",IF(U71=1,"Dropped (lowest)","Graded")))))))))))</f>
        <v/>
      </c>
      <c r="I71" s="16">
        <f>IF(P71=1,E71/F71,"")</f>
        <v/>
      </c>
      <c r="J71" s="17">
        <f>IF(W71="","",W71-Today)</f>
        <v/>
      </c>
      <c r="K71" t="n">
        <v>65</v>
      </c>
      <c r="L71">
        <f>IF(A71="","",IF(ISNUMBER(MATCH(A71,K_Name,0)),MATCH(A71,K_Name,0),""))</f>
        <v/>
      </c>
      <c r="M71">
        <f>IF(L71="","",INDEX(K_Mode,L71))</f>
        <v/>
      </c>
      <c r="N71">
        <f>IF(OR(L71="",B71=""),"",IF(ISNUMBER(MATCH(A71&amp;"|"&amp;B71,C_Key,0)),MATCH(A71&amp;"|"&amp;B71,C_Key,0),""))</f>
        <v/>
      </c>
      <c r="O71">
        <f>IF(N71="",0,INDEX(C_DropN,N71))</f>
        <v/>
      </c>
      <c r="P71">
        <f>IF(X71=1,IF(E71="",0,IF(ISNUMBER(E71),IF(E71&gt;=0,1,0),0)),0)</f>
        <v/>
      </c>
      <c r="Q71">
        <f>IF(AND(X71=1,E71=""),1,0)</f>
        <v/>
      </c>
      <c r="R71">
        <f>IF(P71=1,ROUND(E71/F71,10),"")</f>
        <v/>
      </c>
      <c r="S71">
        <f>IF(AND(P71=1,O71&gt;0),COUNTIFS(I_Course,A71,I_Cat,B71,I_Grd,1,I_Key,"&lt;"&amp;R71)+COUNTIFS(I_Course,A71,I_Cat,B71,I_Grd,1,I_Key,R71,I_Row,"&lt;"&amp;K71),"")</f>
        <v/>
      </c>
      <c r="T71">
        <f>IF(AND(P71=1,O71&gt;0),COUNTIFS(I_Course,A71,I_Cat,B71,I_Grd,1),"")</f>
        <v/>
      </c>
      <c r="U71">
        <f>IF(AND(P71=1,O71&gt;0),IF(S71&lt;MIN(O71,T71-1),1,0),0)</f>
        <v/>
      </c>
      <c r="V71">
        <f>IF(AND(P71=1,U71=0),1,0)</f>
        <v/>
      </c>
      <c r="W71">
        <f>IF(AND(Q71=1,ISNUMBER(D71)),INT(D71),"")</f>
        <v/>
      </c>
      <c r="X71">
        <f>IF(L71="",0,IF(G71="Yes",0,IF(NOT(ISNUMBER(F71)),0,IF(F71&lt;=0,0,IF(M71=3,1,IF(N71="",0,IF(INDEX(C_M,N71)=1,1,0)))))))</f>
        <v/>
      </c>
      <c r="Y71">
        <f>IF(LEFT(H71,3)="Not",1,0)</f>
        <v/>
      </c>
    </row>
    <row r="72">
      <c r="A72" s="18" t="inlineStr">
        <is>
          <t>PSY 100 Intro to Psychology</t>
        </is>
      </c>
      <c r="B72" s="18" t="inlineStr">
        <is>
          <t>Exams</t>
        </is>
      </c>
      <c r="C72" s="18" t="inlineStr">
        <is>
          <t>Final exam</t>
        </is>
      </c>
      <c r="D72" s="22" t="n">
        <v>46371</v>
      </c>
      <c r="E72" s="19" t="n"/>
      <c r="F72" s="19" t="n">
        <v>100</v>
      </c>
      <c r="G72" s="18" t="n"/>
      <c r="H72" s="12">
        <f>IF(COUNTA(A72:G72)=0,"",IF(G72="Yes","Excused",IF(A72="","Not counted: course missing",IF(L72="","Not counted: course not on Courses sheet",IF(NOT(ISNUMBER(F72)),"Not counted: points possible missing",IF(F72&lt;=0,"Not counted: points possible missing",IF(X72=0,"Not counted: category not set up for this course",IF(E72="",IF(W72="","Upcoming",IF(W72&lt;Today,"Past due, no score yet","Upcoming")),IF(NOT(ISNUMBER(E72)),"Not counted: score isn't a number",IF(E72&lt;0,"Not counted: negative score",IF(U72=1,"Dropped (lowest)","Graded")))))))))))</f>
        <v/>
      </c>
      <c r="I72" s="16">
        <f>IF(P72=1,E72/F72,"")</f>
        <v/>
      </c>
      <c r="J72" s="17">
        <f>IF(W72="","",W72-Today)</f>
        <v/>
      </c>
      <c r="K72" t="n">
        <v>66</v>
      </c>
      <c r="L72">
        <f>IF(A72="","",IF(ISNUMBER(MATCH(A72,K_Name,0)),MATCH(A72,K_Name,0),""))</f>
        <v/>
      </c>
      <c r="M72">
        <f>IF(L72="","",INDEX(K_Mode,L72))</f>
        <v/>
      </c>
      <c r="N72">
        <f>IF(OR(L72="",B72=""),"",IF(ISNUMBER(MATCH(A72&amp;"|"&amp;B72,C_Key,0)),MATCH(A72&amp;"|"&amp;B72,C_Key,0),""))</f>
        <v/>
      </c>
      <c r="O72">
        <f>IF(N72="",0,INDEX(C_DropN,N72))</f>
        <v/>
      </c>
      <c r="P72">
        <f>IF(X72=1,IF(E72="",0,IF(ISNUMBER(E72),IF(E72&gt;=0,1,0),0)),0)</f>
        <v/>
      </c>
      <c r="Q72">
        <f>IF(AND(X72=1,E72=""),1,0)</f>
        <v/>
      </c>
      <c r="R72">
        <f>IF(P72=1,ROUND(E72/F72,10),"")</f>
        <v/>
      </c>
      <c r="S72">
        <f>IF(AND(P72=1,O72&gt;0),COUNTIFS(I_Course,A72,I_Cat,B72,I_Grd,1,I_Key,"&lt;"&amp;R72)+COUNTIFS(I_Course,A72,I_Cat,B72,I_Grd,1,I_Key,R72,I_Row,"&lt;"&amp;K72),"")</f>
        <v/>
      </c>
      <c r="T72">
        <f>IF(AND(P72=1,O72&gt;0),COUNTIFS(I_Course,A72,I_Cat,B72,I_Grd,1),"")</f>
        <v/>
      </c>
      <c r="U72">
        <f>IF(AND(P72=1,O72&gt;0),IF(S72&lt;MIN(O72,T72-1),1,0),0)</f>
        <v/>
      </c>
      <c r="V72">
        <f>IF(AND(P72=1,U72=0),1,0)</f>
        <v/>
      </c>
      <c r="W72">
        <f>IF(AND(Q72=1,ISNUMBER(D72)),INT(D72),"")</f>
        <v/>
      </c>
      <c r="X72">
        <f>IF(L72="",0,IF(G72="Yes",0,IF(NOT(ISNUMBER(F72)),0,IF(F72&lt;=0,0,IF(M72=3,1,IF(N72="",0,IF(INDEX(C_M,N72)=1,1,0)))))))</f>
        <v/>
      </c>
      <c r="Y72">
        <f>IF(LEFT(H72,3)="Not",1,0)</f>
        <v/>
      </c>
    </row>
    <row r="73">
      <c r="A73" s="18" t="inlineStr">
        <is>
          <t>FYS 101 First-Year Seminar</t>
        </is>
      </c>
      <c r="B73" s="18" t="inlineStr"/>
      <c r="C73" s="18" t="inlineStr">
        <is>
          <t>Attendance so far</t>
        </is>
      </c>
      <c r="D73" s="22" t="n"/>
      <c r="E73" s="19" t="n">
        <v>18</v>
      </c>
      <c r="F73" s="19" t="n">
        <v>20</v>
      </c>
      <c r="G73" s="18" t="n"/>
      <c r="H73" s="12">
        <f>IF(COUNTA(A73:G73)=0,"",IF(G73="Yes","Excused",IF(A73="","Not counted: course missing",IF(L73="","Not counted: course not on Courses sheet",IF(NOT(ISNUMBER(F73)),"Not counted: points possible missing",IF(F73&lt;=0,"Not counted: points possible missing",IF(X73=0,"Not counted: category not set up for this course",IF(E73="",IF(W73="","Upcoming",IF(W73&lt;Today,"Past due, no score yet","Upcoming")),IF(NOT(ISNUMBER(E73)),"Not counted: score isn't a number",IF(E73&lt;0,"Not counted: negative score",IF(U73=1,"Dropped (lowest)","Graded")))))))))))</f>
        <v/>
      </c>
      <c r="I73" s="16">
        <f>IF(P73=1,E73/F73,"")</f>
        <v/>
      </c>
      <c r="J73" s="17">
        <f>IF(W73="","",W73-Today)</f>
        <v/>
      </c>
      <c r="K73" t="n">
        <v>67</v>
      </c>
      <c r="L73">
        <f>IF(A73="","",IF(ISNUMBER(MATCH(A73,K_Name,0)),MATCH(A73,K_Name,0),""))</f>
        <v/>
      </c>
      <c r="M73">
        <f>IF(L73="","",INDEX(K_Mode,L73))</f>
        <v/>
      </c>
      <c r="N73">
        <f>IF(OR(L73="",B73=""),"",IF(ISNUMBER(MATCH(A73&amp;"|"&amp;B73,C_Key,0)),MATCH(A73&amp;"|"&amp;B73,C_Key,0),""))</f>
        <v/>
      </c>
      <c r="O73">
        <f>IF(N73="",0,INDEX(C_DropN,N73))</f>
        <v/>
      </c>
      <c r="P73">
        <f>IF(X73=1,IF(E73="",0,IF(ISNUMBER(E73),IF(E73&gt;=0,1,0),0)),0)</f>
        <v/>
      </c>
      <c r="Q73">
        <f>IF(AND(X73=1,E73=""),1,0)</f>
        <v/>
      </c>
      <c r="R73">
        <f>IF(P73=1,ROUND(E73/F73,10),"")</f>
        <v/>
      </c>
      <c r="S73">
        <f>IF(AND(P73=1,O73&gt;0),COUNTIFS(I_Course,A73,I_Cat,B73,I_Grd,1,I_Key,"&lt;"&amp;R73)+COUNTIFS(I_Course,A73,I_Cat,B73,I_Grd,1,I_Key,R73,I_Row,"&lt;"&amp;K73),"")</f>
        <v/>
      </c>
      <c r="T73">
        <f>IF(AND(P73=1,O73&gt;0),COUNTIFS(I_Course,A73,I_Cat,B73,I_Grd,1),"")</f>
        <v/>
      </c>
      <c r="U73">
        <f>IF(AND(P73=1,O73&gt;0),IF(S73&lt;MIN(O73,T73-1),1,0),0)</f>
        <v/>
      </c>
      <c r="V73">
        <f>IF(AND(P73=1,U73=0),1,0)</f>
        <v/>
      </c>
      <c r="W73">
        <f>IF(AND(Q73=1,ISNUMBER(D73)),INT(D73),"")</f>
        <v/>
      </c>
      <c r="X73">
        <f>IF(L73="",0,IF(G73="Yes",0,IF(NOT(ISNUMBER(F73)),0,IF(F73&lt;=0,0,IF(M73=3,1,IF(N73="",0,IF(INDEX(C_M,N73)=1,1,0)))))))</f>
        <v/>
      </c>
      <c r="Y73">
        <f>IF(LEFT(H73,3)="Not",1,0)</f>
        <v/>
      </c>
    </row>
    <row r="74">
      <c r="A74" s="18" t="inlineStr">
        <is>
          <t>FYS 101 First-Year Seminar</t>
        </is>
      </c>
      <c r="B74" s="18" t="inlineStr"/>
      <c r="C74" s="18" t="inlineStr">
        <is>
          <t>Group project</t>
        </is>
      </c>
      <c r="D74" s="22" t="n">
        <v>46330</v>
      </c>
      <c r="E74" s="19" t="n"/>
      <c r="F74" s="19" t="n">
        <v>30</v>
      </c>
      <c r="G74" s="18" t="n"/>
      <c r="H74" s="12">
        <f>IF(COUNTA(A74:G74)=0,"",IF(G74="Yes","Excused",IF(A74="","Not counted: course missing",IF(L74="","Not counted: course not on Courses sheet",IF(NOT(ISNUMBER(F74)),"Not counted: points possible missing",IF(F74&lt;=0,"Not counted: points possible missing",IF(X74=0,"Not counted: category not set up for this course",IF(E74="",IF(W74="","Upcoming",IF(W74&lt;Today,"Past due, no score yet","Upcoming")),IF(NOT(ISNUMBER(E74)),"Not counted: score isn't a number",IF(E74&lt;0,"Not counted: negative score",IF(U74=1,"Dropped (lowest)","Graded")))))))))))</f>
        <v/>
      </c>
      <c r="I74" s="16">
        <f>IF(P74=1,E74/F74,"")</f>
        <v/>
      </c>
      <c r="J74" s="17">
        <f>IF(W74="","",W74-Today)</f>
        <v/>
      </c>
      <c r="K74" t="n">
        <v>68</v>
      </c>
      <c r="L74">
        <f>IF(A74="","",IF(ISNUMBER(MATCH(A74,K_Name,0)),MATCH(A74,K_Name,0),""))</f>
        <v/>
      </c>
      <c r="M74">
        <f>IF(L74="","",INDEX(K_Mode,L74))</f>
        <v/>
      </c>
      <c r="N74">
        <f>IF(OR(L74="",B74=""),"",IF(ISNUMBER(MATCH(A74&amp;"|"&amp;B74,C_Key,0)),MATCH(A74&amp;"|"&amp;B74,C_Key,0),""))</f>
        <v/>
      </c>
      <c r="O74">
        <f>IF(N74="",0,INDEX(C_DropN,N74))</f>
        <v/>
      </c>
      <c r="P74">
        <f>IF(X74=1,IF(E74="",0,IF(ISNUMBER(E74),IF(E74&gt;=0,1,0),0)),0)</f>
        <v/>
      </c>
      <c r="Q74">
        <f>IF(AND(X74=1,E74=""),1,0)</f>
        <v/>
      </c>
      <c r="R74">
        <f>IF(P74=1,ROUND(E74/F74,10),"")</f>
        <v/>
      </c>
      <c r="S74">
        <f>IF(AND(P74=1,O74&gt;0),COUNTIFS(I_Course,A74,I_Cat,B74,I_Grd,1,I_Key,"&lt;"&amp;R74)+COUNTIFS(I_Course,A74,I_Cat,B74,I_Grd,1,I_Key,R74,I_Row,"&lt;"&amp;K74),"")</f>
        <v/>
      </c>
      <c r="T74">
        <f>IF(AND(P74=1,O74&gt;0),COUNTIFS(I_Course,A74,I_Cat,B74,I_Grd,1),"")</f>
        <v/>
      </c>
      <c r="U74">
        <f>IF(AND(P74=1,O74&gt;0),IF(S74&lt;MIN(O74,T74-1),1,0),0)</f>
        <v/>
      </c>
      <c r="V74">
        <f>IF(AND(P74=1,U74=0),1,0)</f>
        <v/>
      </c>
      <c r="W74">
        <f>IF(AND(Q74=1,ISNUMBER(D74)),INT(D74),"")</f>
        <v/>
      </c>
      <c r="X74">
        <f>IF(L74="",0,IF(G74="Yes",0,IF(NOT(ISNUMBER(F74)),0,IF(F74&lt;=0,0,IF(M74=3,1,IF(N74="",0,IF(INDEX(C_M,N74)=1,1,0)))))))</f>
        <v/>
      </c>
      <c r="Y74">
        <f>IF(LEFT(H74,3)="Not",1,0)</f>
        <v/>
      </c>
    </row>
    <row r="75">
      <c r="A75" s="18" t="n"/>
      <c r="B75" s="18" t="n"/>
      <c r="C75" s="18" t="n"/>
      <c r="D75" s="22" t="n"/>
      <c r="E75" s="19" t="n"/>
      <c r="F75" s="19" t="n"/>
      <c r="G75" s="18" t="n"/>
      <c r="H75" s="12">
        <f>IF(COUNTA(A75:G75)=0,"",IF(G75="Yes","Excused",IF(A75="","Not counted: course missing",IF(L75="","Not counted: course not on Courses sheet",IF(NOT(ISNUMBER(F75)),"Not counted: points possible missing",IF(F75&lt;=0,"Not counted: points possible missing",IF(X75=0,"Not counted: category not set up for this course",IF(E75="",IF(W75="","Upcoming",IF(W75&lt;Today,"Past due, no score yet","Upcoming")),IF(NOT(ISNUMBER(E75)),"Not counted: score isn't a number",IF(E75&lt;0,"Not counted: negative score",IF(U75=1,"Dropped (lowest)","Graded")))))))))))</f>
        <v/>
      </c>
      <c r="I75" s="16">
        <f>IF(P75=1,E75/F75,"")</f>
        <v/>
      </c>
      <c r="J75" s="17">
        <f>IF(W75="","",W75-Today)</f>
        <v/>
      </c>
      <c r="K75" t="n">
        <v>69</v>
      </c>
      <c r="L75">
        <f>IF(A75="","",IF(ISNUMBER(MATCH(A75,K_Name,0)),MATCH(A75,K_Name,0),""))</f>
        <v/>
      </c>
      <c r="M75">
        <f>IF(L75="","",INDEX(K_Mode,L75))</f>
        <v/>
      </c>
      <c r="N75">
        <f>IF(OR(L75="",B75=""),"",IF(ISNUMBER(MATCH(A75&amp;"|"&amp;B75,C_Key,0)),MATCH(A75&amp;"|"&amp;B75,C_Key,0),""))</f>
        <v/>
      </c>
      <c r="O75">
        <f>IF(N75="",0,INDEX(C_DropN,N75))</f>
        <v/>
      </c>
      <c r="P75">
        <f>IF(X75=1,IF(E75="",0,IF(ISNUMBER(E75),IF(E75&gt;=0,1,0),0)),0)</f>
        <v/>
      </c>
      <c r="Q75">
        <f>IF(AND(X75=1,E75=""),1,0)</f>
        <v/>
      </c>
      <c r="R75">
        <f>IF(P75=1,ROUND(E75/F75,10),"")</f>
        <v/>
      </c>
      <c r="S75">
        <f>IF(AND(P75=1,O75&gt;0),COUNTIFS(I_Course,A75,I_Cat,B75,I_Grd,1,I_Key,"&lt;"&amp;R75)+COUNTIFS(I_Course,A75,I_Cat,B75,I_Grd,1,I_Key,R75,I_Row,"&lt;"&amp;K75),"")</f>
        <v/>
      </c>
      <c r="T75">
        <f>IF(AND(P75=1,O75&gt;0),COUNTIFS(I_Course,A75,I_Cat,B75,I_Grd,1),"")</f>
        <v/>
      </c>
      <c r="U75">
        <f>IF(AND(P75=1,O75&gt;0),IF(S75&lt;MIN(O75,T75-1),1,0),0)</f>
        <v/>
      </c>
      <c r="V75">
        <f>IF(AND(P75=1,U75=0),1,0)</f>
        <v/>
      </c>
      <c r="W75">
        <f>IF(AND(Q75=1,ISNUMBER(D75)),INT(D75),"")</f>
        <v/>
      </c>
      <c r="X75">
        <f>IF(L75="",0,IF(G75="Yes",0,IF(NOT(ISNUMBER(F75)),0,IF(F75&lt;=0,0,IF(M75=3,1,IF(N75="",0,IF(INDEX(C_M,N75)=1,1,0)))))))</f>
        <v/>
      </c>
      <c r="Y75">
        <f>IF(LEFT(H75,3)="Not",1,0)</f>
        <v/>
      </c>
    </row>
    <row r="76">
      <c r="A76" s="18" t="n"/>
      <c r="B76" s="18" t="n"/>
      <c r="C76" s="18" t="n"/>
      <c r="D76" s="22" t="n"/>
      <c r="E76" s="19" t="n"/>
      <c r="F76" s="19" t="n"/>
      <c r="G76" s="18" t="n"/>
      <c r="H76" s="12">
        <f>IF(COUNTA(A76:G76)=0,"",IF(G76="Yes","Excused",IF(A76="","Not counted: course missing",IF(L76="","Not counted: course not on Courses sheet",IF(NOT(ISNUMBER(F76)),"Not counted: points possible missing",IF(F76&lt;=0,"Not counted: points possible missing",IF(X76=0,"Not counted: category not set up for this course",IF(E76="",IF(W76="","Upcoming",IF(W76&lt;Today,"Past due, no score yet","Upcoming")),IF(NOT(ISNUMBER(E76)),"Not counted: score isn't a number",IF(E76&lt;0,"Not counted: negative score",IF(U76=1,"Dropped (lowest)","Graded")))))))))))</f>
        <v/>
      </c>
      <c r="I76" s="16">
        <f>IF(P76=1,E76/F76,"")</f>
        <v/>
      </c>
      <c r="J76" s="17">
        <f>IF(W76="","",W76-Today)</f>
        <v/>
      </c>
      <c r="K76" t="n">
        <v>70</v>
      </c>
      <c r="L76">
        <f>IF(A76="","",IF(ISNUMBER(MATCH(A76,K_Name,0)),MATCH(A76,K_Name,0),""))</f>
        <v/>
      </c>
      <c r="M76">
        <f>IF(L76="","",INDEX(K_Mode,L76))</f>
        <v/>
      </c>
      <c r="N76">
        <f>IF(OR(L76="",B76=""),"",IF(ISNUMBER(MATCH(A76&amp;"|"&amp;B76,C_Key,0)),MATCH(A76&amp;"|"&amp;B76,C_Key,0),""))</f>
        <v/>
      </c>
      <c r="O76">
        <f>IF(N76="",0,INDEX(C_DropN,N76))</f>
        <v/>
      </c>
      <c r="P76">
        <f>IF(X76=1,IF(E76="",0,IF(ISNUMBER(E76),IF(E76&gt;=0,1,0),0)),0)</f>
        <v/>
      </c>
      <c r="Q76">
        <f>IF(AND(X76=1,E76=""),1,0)</f>
        <v/>
      </c>
      <c r="R76">
        <f>IF(P76=1,ROUND(E76/F76,10),"")</f>
        <v/>
      </c>
      <c r="S76">
        <f>IF(AND(P76=1,O76&gt;0),COUNTIFS(I_Course,A76,I_Cat,B76,I_Grd,1,I_Key,"&lt;"&amp;R76)+COUNTIFS(I_Course,A76,I_Cat,B76,I_Grd,1,I_Key,R76,I_Row,"&lt;"&amp;K76),"")</f>
        <v/>
      </c>
      <c r="T76">
        <f>IF(AND(P76=1,O76&gt;0),COUNTIFS(I_Course,A76,I_Cat,B76,I_Grd,1),"")</f>
        <v/>
      </c>
      <c r="U76">
        <f>IF(AND(P76=1,O76&gt;0),IF(S76&lt;MIN(O76,T76-1),1,0),0)</f>
        <v/>
      </c>
      <c r="V76">
        <f>IF(AND(P76=1,U76=0),1,0)</f>
        <v/>
      </c>
      <c r="W76">
        <f>IF(AND(Q76=1,ISNUMBER(D76)),INT(D76),"")</f>
        <v/>
      </c>
      <c r="X76">
        <f>IF(L76="",0,IF(G76="Yes",0,IF(NOT(ISNUMBER(F76)),0,IF(F76&lt;=0,0,IF(M76=3,1,IF(N76="",0,IF(INDEX(C_M,N76)=1,1,0)))))))</f>
        <v/>
      </c>
      <c r="Y76">
        <f>IF(LEFT(H76,3)="Not",1,0)</f>
        <v/>
      </c>
    </row>
    <row r="77">
      <c r="A77" s="18" t="n"/>
      <c r="B77" s="18" t="n"/>
      <c r="C77" s="18" t="n"/>
      <c r="D77" s="22" t="n"/>
      <c r="E77" s="19" t="n"/>
      <c r="F77" s="19" t="n"/>
      <c r="G77" s="18" t="n"/>
      <c r="H77" s="12">
        <f>IF(COUNTA(A77:G77)=0,"",IF(G77="Yes","Excused",IF(A77="","Not counted: course missing",IF(L77="","Not counted: course not on Courses sheet",IF(NOT(ISNUMBER(F77)),"Not counted: points possible missing",IF(F77&lt;=0,"Not counted: points possible missing",IF(X77=0,"Not counted: category not set up for this course",IF(E77="",IF(W77="","Upcoming",IF(W77&lt;Today,"Past due, no score yet","Upcoming")),IF(NOT(ISNUMBER(E77)),"Not counted: score isn't a number",IF(E77&lt;0,"Not counted: negative score",IF(U77=1,"Dropped (lowest)","Graded")))))))))))</f>
        <v/>
      </c>
      <c r="I77" s="16">
        <f>IF(P77=1,E77/F77,"")</f>
        <v/>
      </c>
      <c r="J77" s="17">
        <f>IF(W77="","",W77-Today)</f>
        <v/>
      </c>
      <c r="K77" t="n">
        <v>71</v>
      </c>
      <c r="L77">
        <f>IF(A77="","",IF(ISNUMBER(MATCH(A77,K_Name,0)),MATCH(A77,K_Name,0),""))</f>
        <v/>
      </c>
      <c r="M77">
        <f>IF(L77="","",INDEX(K_Mode,L77))</f>
        <v/>
      </c>
      <c r="N77">
        <f>IF(OR(L77="",B77=""),"",IF(ISNUMBER(MATCH(A77&amp;"|"&amp;B77,C_Key,0)),MATCH(A77&amp;"|"&amp;B77,C_Key,0),""))</f>
        <v/>
      </c>
      <c r="O77">
        <f>IF(N77="",0,INDEX(C_DropN,N77))</f>
        <v/>
      </c>
      <c r="P77">
        <f>IF(X77=1,IF(E77="",0,IF(ISNUMBER(E77),IF(E77&gt;=0,1,0),0)),0)</f>
        <v/>
      </c>
      <c r="Q77">
        <f>IF(AND(X77=1,E77=""),1,0)</f>
        <v/>
      </c>
      <c r="R77">
        <f>IF(P77=1,ROUND(E77/F77,10),"")</f>
        <v/>
      </c>
      <c r="S77">
        <f>IF(AND(P77=1,O77&gt;0),COUNTIFS(I_Course,A77,I_Cat,B77,I_Grd,1,I_Key,"&lt;"&amp;R77)+COUNTIFS(I_Course,A77,I_Cat,B77,I_Grd,1,I_Key,R77,I_Row,"&lt;"&amp;K77),"")</f>
        <v/>
      </c>
      <c r="T77">
        <f>IF(AND(P77=1,O77&gt;0),COUNTIFS(I_Course,A77,I_Cat,B77,I_Grd,1),"")</f>
        <v/>
      </c>
      <c r="U77">
        <f>IF(AND(P77=1,O77&gt;0),IF(S77&lt;MIN(O77,T77-1),1,0),0)</f>
        <v/>
      </c>
      <c r="V77">
        <f>IF(AND(P77=1,U77=0),1,0)</f>
        <v/>
      </c>
      <c r="W77">
        <f>IF(AND(Q77=1,ISNUMBER(D77)),INT(D77),"")</f>
        <v/>
      </c>
      <c r="X77">
        <f>IF(L77="",0,IF(G77="Yes",0,IF(NOT(ISNUMBER(F77)),0,IF(F77&lt;=0,0,IF(M77=3,1,IF(N77="",0,IF(INDEX(C_M,N77)=1,1,0)))))))</f>
        <v/>
      </c>
      <c r="Y77">
        <f>IF(LEFT(H77,3)="Not",1,0)</f>
        <v/>
      </c>
    </row>
    <row r="78">
      <c r="A78" s="18" t="n"/>
      <c r="B78" s="18" t="n"/>
      <c r="C78" s="18" t="n"/>
      <c r="D78" s="22" t="n"/>
      <c r="E78" s="19" t="n"/>
      <c r="F78" s="19" t="n"/>
      <c r="G78" s="18" t="n"/>
      <c r="H78" s="12">
        <f>IF(COUNTA(A78:G78)=0,"",IF(G78="Yes","Excused",IF(A78="","Not counted: course missing",IF(L78="","Not counted: course not on Courses sheet",IF(NOT(ISNUMBER(F78)),"Not counted: points possible missing",IF(F78&lt;=0,"Not counted: points possible missing",IF(X78=0,"Not counted: category not set up for this course",IF(E78="",IF(W78="","Upcoming",IF(W78&lt;Today,"Past due, no score yet","Upcoming")),IF(NOT(ISNUMBER(E78)),"Not counted: score isn't a number",IF(E78&lt;0,"Not counted: negative score",IF(U78=1,"Dropped (lowest)","Graded")))))))))))</f>
        <v/>
      </c>
      <c r="I78" s="16">
        <f>IF(P78=1,E78/F78,"")</f>
        <v/>
      </c>
      <c r="J78" s="17">
        <f>IF(W78="","",W78-Today)</f>
        <v/>
      </c>
      <c r="K78" t="n">
        <v>72</v>
      </c>
      <c r="L78">
        <f>IF(A78="","",IF(ISNUMBER(MATCH(A78,K_Name,0)),MATCH(A78,K_Name,0),""))</f>
        <v/>
      </c>
      <c r="M78">
        <f>IF(L78="","",INDEX(K_Mode,L78))</f>
        <v/>
      </c>
      <c r="N78">
        <f>IF(OR(L78="",B78=""),"",IF(ISNUMBER(MATCH(A78&amp;"|"&amp;B78,C_Key,0)),MATCH(A78&amp;"|"&amp;B78,C_Key,0),""))</f>
        <v/>
      </c>
      <c r="O78">
        <f>IF(N78="",0,INDEX(C_DropN,N78))</f>
        <v/>
      </c>
      <c r="P78">
        <f>IF(X78=1,IF(E78="",0,IF(ISNUMBER(E78),IF(E78&gt;=0,1,0),0)),0)</f>
        <v/>
      </c>
      <c r="Q78">
        <f>IF(AND(X78=1,E78=""),1,0)</f>
        <v/>
      </c>
      <c r="R78">
        <f>IF(P78=1,ROUND(E78/F78,10),"")</f>
        <v/>
      </c>
      <c r="S78">
        <f>IF(AND(P78=1,O78&gt;0),COUNTIFS(I_Course,A78,I_Cat,B78,I_Grd,1,I_Key,"&lt;"&amp;R78)+COUNTIFS(I_Course,A78,I_Cat,B78,I_Grd,1,I_Key,R78,I_Row,"&lt;"&amp;K78),"")</f>
        <v/>
      </c>
      <c r="T78">
        <f>IF(AND(P78=1,O78&gt;0),COUNTIFS(I_Course,A78,I_Cat,B78,I_Grd,1),"")</f>
        <v/>
      </c>
      <c r="U78">
        <f>IF(AND(P78=1,O78&gt;0),IF(S78&lt;MIN(O78,T78-1),1,0),0)</f>
        <v/>
      </c>
      <c r="V78">
        <f>IF(AND(P78=1,U78=0),1,0)</f>
        <v/>
      </c>
      <c r="W78">
        <f>IF(AND(Q78=1,ISNUMBER(D78)),INT(D78),"")</f>
        <v/>
      </c>
      <c r="X78">
        <f>IF(L78="",0,IF(G78="Yes",0,IF(NOT(ISNUMBER(F78)),0,IF(F78&lt;=0,0,IF(M78=3,1,IF(N78="",0,IF(INDEX(C_M,N78)=1,1,0)))))))</f>
        <v/>
      </c>
      <c r="Y78">
        <f>IF(LEFT(H78,3)="Not",1,0)</f>
        <v/>
      </c>
    </row>
    <row r="79">
      <c r="A79" s="18" t="n"/>
      <c r="B79" s="18" t="n"/>
      <c r="C79" s="18" t="n"/>
      <c r="D79" s="22" t="n"/>
      <c r="E79" s="19" t="n"/>
      <c r="F79" s="19" t="n"/>
      <c r="G79" s="18" t="n"/>
      <c r="H79" s="12">
        <f>IF(COUNTA(A79:G79)=0,"",IF(G79="Yes","Excused",IF(A79="","Not counted: course missing",IF(L79="","Not counted: course not on Courses sheet",IF(NOT(ISNUMBER(F79)),"Not counted: points possible missing",IF(F79&lt;=0,"Not counted: points possible missing",IF(X79=0,"Not counted: category not set up for this course",IF(E79="",IF(W79="","Upcoming",IF(W79&lt;Today,"Past due, no score yet","Upcoming")),IF(NOT(ISNUMBER(E79)),"Not counted: score isn't a number",IF(E79&lt;0,"Not counted: negative score",IF(U79=1,"Dropped (lowest)","Graded")))))))))))</f>
        <v/>
      </c>
      <c r="I79" s="16">
        <f>IF(P79=1,E79/F79,"")</f>
        <v/>
      </c>
      <c r="J79" s="17">
        <f>IF(W79="","",W79-Today)</f>
        <v/>
      </c>
      <c r="K79" t="n">
        <v>73</v>
      </c>
      <c r="L79">
        <f>IF(A79="","",IF(ISNUMBER(MATCH(A79,K_Name,0)),MATCH(A79,K_Name,0),""))</f>
        <v/>
      </c>
      <c r="M79">
        <f>IF(L79="","",INDEX(K_Mode,L79))</f>
        <v/>
      </c>
      <c r="N79">
        <f>IF(OR(L79="",B79=""),"",IF(ISNUMBER(MATCH(A79&amp;"|"&amp;B79,C_Key,0)),MATCH(A79&amp;"|"&amp;B79,C_Key,0),""))</f>
        <v/>
      </c>
      <c r="O79">
        <f>IF(N79="",0,INDEX(C_DropN,N79))</f>
        <v/>
      </c>
      <c r="P79">
        <f>IF(X79=1,IF(E79="",0,IF(ISNUMBER(E79),IF(E79&gt;=0,1,0),0)),0)</f>
        <v/>
      </c>
      <c r="Q79">
        <f>IF(AND(X79=1,E79=""),1,0)</f>
        <v/>
      </c>
      <c r="R79">
        <f>IF(P79=1,ROUND(E79/F79,10),"")</f>
        <v/>
      </c>
      <c r="S79">
        <f>IF(AND(P79=1,O79&gt;0),COUNTIFS(I_Course,A79,I_Cat,B79,I_Grd,1,I_Key,"&lt;"&amp;R79)+COUNTIFS(I_Course,A79,I_Cat,B79,I_Grd,1,I_Key,R79,I_Row,"&lt;"&amp;K79),"")</f>
        <v/>
      </c>
      <c r="T79">
        <f>IF(AND(P79=1,O79&gt;0),COUNTIFS(I_Course,A79,I_Cat,B79,I_Grd,1),"")</f>
        <v/>
      </c>
      <c r="U79">
        <f>IF(AND(P79=1,O79&gt;0),IF(S79&lt;MIN(O79,T79-1),1,0),0)</f>
        <v/>
      </c>
      <c r="V79">
        <f>IF(AND(P79=1,U79=0),1,0)</f>
        <v/>
      </c>
      <c r="W79">
        <f>IF(AND(Q79=1,ISNUMBER(D79)),INT(D79),"")</f>
        <v/>
      </c>
      <c r="X79">
        <f>IF(L79="",0,IF(G79="Yes",0,IF(NOT(ISNUMBER(F79)),0,IF(F79&lt;=0,0,IF(M79=3,1,IF(N79="",0,IF(INDEX(C_M,N79)=1,1,0)))))))</f>
        <v/>
      </c>
      <c r="Y79">
        <f>IF(LEFT(H79,3)="Not",1,0)</f>
        <v/>
      </c>
    </row>
    <row r="80">
      <c r="A80" s="18" t="n"/>
      <c r="B80" s="18" t="n"/>
      <c r="C80" s="18" t="n"/>
      <c r="D80" s="22" t="n"/>
      <c r="E80" s="19" t="n"/>
      <c r="F80" s="19" t="n"/>
      <c r="G80" s="18" t="n"/>
      <c r="H80" s="12">
        <f>IF(COUNTA(A80:G80)=0,"",IF(G80="Yes","Excused",IF(A80="","Not counted: course missing",IF(L80="","Not counted: course not on Courses sheet",IF(NOT(ISNUMBER(F80)),"Not counted: points possible missing",IF(F80&lt;=0,"Not counted: points possible missing",IF(X80=0,"Not counted: category not set up for this course",IF(E80="",IF(W80="","Upcoming",IF(W80&lt;Today,"Past due, no score yet","Upcoming")),IF(NOT(ISNUMBER(E80)),"Not counted: score isn't a number",IF(E80&lt;0,"Not counted: negative score",IF(U80=1,"Dropped (lowest)","Graded")))))))))))</f>
        <v/>
      </c>
      <c r="I80" s="16">
        <f>IF(P80=1,E80/F80,"")</f>
        <v/>
      </c>
      <c r="J80" s="17">
        <f>IF(W80="","",W80-Today)</f>
        <v/>
      </c>
      <c r="K80" t="n">
        <v>74</v>
      </c>
      <c r="L80">
        <f>IF(A80="","",IF(ISNUMBER(MATCH(A80,K_Name,0)),MATCH(A80,K_Name,0),""))</f>
        <v/>
      </c>
      <c r="M80">
        <f>IF(L80="","",INDEX(K_Mode,L80))</f>
        <v/>
      </c>
      <c r="N80">
        <f>IF(OR(L80="",B80=""),"",IF(ISNUMBER(MATCH(A80&amp;"|"&amp;B80,C_Key,0)),MATCH(A80&amp;"|"&amp;B80,C_Key,0),""))</f>
        <v/>
      </c>
      <c r="O80">
        <f>IF(N80="",0,INDEX(C_DropN,N80))</f>
        <v/>
      </c>
      <c r="P80">
        <f>IF(X80=1,IF(E80="",0,IF(ISNUMBER(E80),IF(E80&gt;=0,1,0),0)),0)</f>
        <v/>
      </c>
      <c r="Q80">
        <f>IF(AND(X80=1,E80=""),1,0)</f>
        <v/>
      </c>
      <c r="R80">
        <f>IF(P80=1,ROUND(E80/F80,10),"")</f>
        <v/>
      </c>
      <c r="S80">
        <f>IF(AND(P80=1,O80&gt;0),COUNTIFS(I_Course,A80,I_Cat,B80,I_Grd,1,I_Key,"&lt;"&amp;R80)+COUNTIFS(I_Course,A80,I_Cat,B80,I_Grd,1,I_Key,R80,I_Row,"&lt;"&amp;K80),"")</f>
        <v/>
      </c>
      <c r="T80">
        <f>IF(AND(P80=1,O80&gt;0),COUNTIFS(I_Course,A80,I_Cat,B80,I_Grd,1),"")</f>
        <v/>
      </c>
      <c r="U80">
        <f>IF(AND(P80=1,O80&gt;0),IF(S80&lt;MIN(O80,T80-1),1,0),0)</f>
        <v/>
      </c>
      <c r="V80">
        <f>IF(AND(P80=1,U80=0),1,0)</f>
        <v/>
      </c>
      <c r="W80">
        <f>IF(AND(Q80=1,ISNUMBER(D80)),INT(D80),"")</f>
        <v/>
      </c>
      <c r="X80">
        <f>IF(L80="",0,IF(G80="Yes",0,IF(NOT(ISNUMBER(F80)),0,IF(F80&lt;=0,0,IF(M80=3,1,IF(N80="",0,IF(INDEX(C_M,N80)=1,1,0)))))))</f>
        <v/>
      </c>
      <c r="Y80">
        <f>IF(LEFT(H80,3)="Not",1,0)</f>
        <v/>
      </c>
    </row>
    <row r="81">
      <c r="A81" s="18" t="n"/>
      <c r="B81" s="18" t="n"/>
      <c r="C81" s="18" t="n"/>
      <c r="D81" s="22" t="n"/>
      <c r="E81" s="19" t="n"/>
      <c r="F81" s="19" t="n"/>
      <c r="G81" s="18" t="n"/>
      <c r="H81" s="12">
        <f>IF(COUNTA(A81:G81)=0,"",IF(G81="Yes","Excused",IF(A81="","Not counted: course missing",IF(L81="","Not counted: course not on Courses sheet",IF(NOT(ISNUMBER(F81)),"Not counted: points possible missing",IF(F81&lt;=0,"Not counted: points possible missing",IF(X81=0,"Not counted: category not set up for this course",IF(E81="",IF(W81="","Upcoming",IF(W81&lt;Today,"Past due, no score yet","Upcoming")),IF(NOT(ISNUMBER(E81)),"Not counted: score isn't a number",IF(E81&lt;0,"Not counted: negative score",IF(U81=1,"Dropped (lowest)","Graded")))))))))))</f>
        <v/>
      </c>
      <c r="I81" s="16">
        <f>IF(P81=1,E81/F81,"")</f>
        <v/>
      </c>
      <c r="J81" s="17">
        <f>IF(W81="","",W81-Today)</f>
        <v/>
      </c>
      <c r="K81" t="n">
        <v>75</v>
      </c>
      <c r="L81">
        <f>IF(A81="","",IF(ISNUMBER(MATCH(A81,K_Name,0)),MATCH(A81,K_Name,0),""))</f>
        <v/>
      </c>
      <c r="M81">
        <f>IF(L81="","",INDEX(K_Mode,L81))</f>
        <v/>
      </c>
      <c r="N81">
        <f>IF(OR(L81="",B81=""),"",IF(ISNUMBER(MATCH(A81&amp;"|"&amp;B81,C_Key,0)),MATCH(A81&amp;"|"&amp;B81,C_Key,0),""))</f>
        <v/>
      </c>
      <c r="O81">
        <f>IF(N81="",0,INDEX(C_DropN,N81))</f>
        <v/>
      </c>
      <c r="P81">
        <f>IF(X81=1,IF(E81="",0,IF(ISNUMBER(E81),IF(E81&gt;=0,1,0),0)),0)</f>
        <v/>
      </c>
      <c r="Q81">
        <f>IF(AND(X81=1,E81=""),1,0)</f>
        <v/>
      </c>
      <c r="R81">
        <f>IF(P81=1,ROUND(E81/F81,10),"")</f>
        <v/>
      </c>
      <c r="S81">
        <f>IF(AND(P81=1,O81&gt;0),COUNTIFS(I_Course,A81,I_Cat,B81,I_Grd,1,I_Key,"&lt;"&amp;R81)+COUNTIFS(I_Course,A81,I_Cat,B81,I_Grd,1,I_Key,R81,I_Row,"&lt;"&amp;K81),"")</f>
        <v/>
      </c>
      <c r="T81">
        <f>IF(AND(P81=1,O81&gt;0),COUNTIFS(I_Course,A81,I_Cat,B81,I_Grd,1),"")</f>
        <v/>
      </c>
      <c r="U81">
        <f>IF(AND(P81=1,O81&gt;0),IF(S81&lt;MIN(O81,T81-1),1,0),0)</f>
        <v/>
      </c>
      <c r="V81">
        <f>IF(AND(P81=1,U81=0),1,0)</f>
        <v/>
      </c>
      <c r="W81">
        <f>IF(AND(Q81=1,ISNUMBER(D81)),INT(D81),"")</f>
        <v/>
      </c>
      <c r="X81">
        <f>IF(L81="",0,IF(G81="Yes",0,IF(NOT(ISNUMBER(F81)),0,IF(F81&lt;=0,0,IF(M81=3,1,IF(N81="",0,IF(INDEX(C_M,N81)=1,1,0)))))))</f>
        <v/>
      </c>
      <c r="Y81">
        <f>IF(LEFT(H81,3)="Not",1,0)</f>
        <v/>
      </c>
    </row>
    <row r="82">
      <c r="A82" s="18" t="n"/>
      <c r="B82" s="18" t="n"/>
      <c r="C82" s="18" t="n"/>
      <c r="D82" s="22" t="n"/>
      <c r="E82" s="19" t="n"/>
      <c r="F82" s="19" t="n"/>
      <c r="G82" s="18" t="n"/>
      <c r="H82" s="12">
        <f>IF(COUNTA(A82:G82)=0,"",IF(G82="Yes","Excused",IF(A82="","Not counted: course missing",IF(L82="","Not counted: course not on Courses sheet",IF(NOT(ISNUMBER(F82)),"Not counted: points possible missing",IF(F82&lt;=0,"Not counted: points possible missing",IF(X82=0,"Not counted: category not set up for this course",IF(E82="",IF(W82="","Upcoming",IF(W82&lt;Today,"Past due, no score yet","Upcoming")),IF(NOT(ISNUMBER(E82)),"Not counted: score isn't a number",IF(E82&lt;0,"Not counted: negative score",IF(U82=1,"Dropped (lowest)","Graded")))))))))))</f>
        <v/>
      </c>
      <c r="I82" s="16">
        <f>IF(P82=1,E82/F82,"")</f>
        <v/>
      </c>
      <c r="J82" s="17">
        <f>IF(W82="","",W82-Today)</f>
        <v/>
      </c>
      <c r="K82" t="n">
        <v>76</v>
      </c>
      <c r="L82">
        <f>IF(A82="","",IF(ISNUMBER(MATCH(A82,K_Name,0)),MATCH(A82,K_Name,0),""))</f>
        <v/>
      </c>
      <c r="M82">
        <f>IF(L82="","",INDEX(K_Mode,L82))</f>
        <v/>
      </c>
      <c r="N82">
        <f>IF(OR(L82="",B82=""),"",IF(ISNUMBER(MATCH(A82&amp;"|"&amp;B82,C_Key,0)),MATCH(A82&amp;"|"&amp;B82,C_Key,0),""))</f>
        <v/>
      </c>
      <c r="O82">
        <f>IF(N82="",0,INDEX(C_DropN,N82))</f>
        <v/>
      </c>
      <c r="P82">
        <f>IF(X82=1,IF(E82="",0,IF(ISNUMBER(E82),IF(E82&gt;=0,1,0),0)),0)</f>
        <v/>
      </c>
      <c r="Q82">
        <f>IF(AND(X82=1,E82=""),1,0)</f>
        <v/>
      </c>
      <c r="R82">
        <f>IF(P82=1,ROUND(E82/F82,10),"")</f>
        <v/>
      </c>
      <c r="S82">
        <f>IF(AND(P82=1,O82&gt;0),COUNTIFS(I_Course,A82,I_Cat,B82,I_Grd,1,I_Key,"&lt;"&amp;R82)+COUNTIFS(I_Course,A82,I_Cat,B82,I_Grd,1,I_Key,R82,I_Row,"&lt;"&amp;K82),"")</f>
        <v/>
      </c>
      <c r="T82">
        <f>IF(AND(P82=1,O82&gt;0),COUNTIFS(I_Course,A82,I_Cat,B82,I_Grd,1),"")</f>
        <v/>
      </c>
      <c r="U82">
        <f>IF(AND(P82=1,O82&gt;0),IF(S82&lt;MIN(O82,T82-1),1,0),0)</f>
        <v/>
      </c>
      <c r="V82">
        <f>IF(AND(P82=1,U82=0),1,0)</f>
        <v/>
      </c>
      <c r="W82">
        <f>IF(AND(Q82=1,ISNUMBER(D82)),INT(D82),"")</f>
        <v/>
      </c>
      <c r="X82">
        <f>IF(L82="",0,IF(G82="Yes",0,IF(NOT(ISNUMBER(F82)),0,IF(F82&lt;=0,0,IF(M82=3,1,IF(N82="",0,IF(INDEX(C_M,N82)=1,1,0)))))))</f>
        <v/>
      </c>
      <c r="Y82">
        <f>IF(LEFT(H82,3)="Not",1,0)</f>
        <v/>
      </c>
    </row>
    <row r="83">
      <c r="A83" s="18" t="n"/>
      <c r="B83" s="18" t="n"/>
      <c r="C83" s="18" t="n"/>
      <c r="D83" s="22" t="n"/>
      <c r="E83" s="19" t="n"/>
      <c r="F83" s="19" t="n"/>
      <c r="G83" s="18" t="n"/>
      <c r="H83" s="12">
        <f>IF(COUNTA(A83:G83)=0,"",IF(G83="Yes","Excused",IF(A83="","Not counted: course missing",IF(L83="","Not counted: course not on Courses sheet",IF(NOT(ISNUMBER(F83)),"Not counted: points possible missing",IF(F83&lt;=0,"Not counted: points possible missing",IF(X83=0,"Not counted: category not set up for this course",IF(E83="",IF(W83="","Upcoming",IF(W83&lt;Today,"Past due, no score yet","Upcoming")),IF(NOT(ISNUMBER(E83)),"Not counted: score isn't a number",IF(E83&lt;0,"Not counted: negative score",IF(U83=1,"Dropped (lowest)","Graded")))))))))))</f>
        <v/>
      </c>
      <c r="I83" s="16">
        <f>IF(P83=1,E83/F83,"")</f>
        <v/>
      </c>
      <c r="J83" s="17">
        <f>IF(W83="","",W83-Today)</f>
        <v/>
      </c>
      <c r="K83" t="n">
        <v>77</v>
      </c>
      <c r="L83">
        <f>IF(A83="","",IF(ISNUMBER(MATCH(A83,K_Name,0)),MATCH(A83,K_Name,0),""))</f>
        <v/>
      </c>
      <c r="M83">
        <f>IF(L83="","",INDEX(K_Mode,L83))</f>
        <v/>
      </c>
      <c r="N83">
        <f>IF(OR(L83="",B83=""),"",IF(ISNUMBER(MATCH(A83&amp;"|"&amp;B83,C_Key,0)),MATCH(A83&amp;"|"&amp;B83,C_Key,0),""))</f>
        <v/>
      </c>
      <c r="O83">
        <f>IF(N83="",0,INDEX(C_DropN,N83))</f>
        <v/>
      </c>
      <c r="P83">
        <f>IF(X83=1,IF(E83="",0,IF(ISNUMBER(E83),IF(E83&gt;=0,1,0),0)),0)</f>
        <v/>
      </c>
      <c r="Q83">
        <f>IF(AND(X83=1,E83=""),1,0)</f>
        <v/>
      </c>
      <c r="R83">
        <f>IF(P83=1,ROUND(E83/F83,10),"")</f>
        <v/>
      </c>
      <c r="S83">
        <f>IF(AND(P83=1,O83&gt;0),COUNTIFS(I_Course,A83,I_Cat,B83,I_Grd,1,I_Key,"&lt;"&amp;R83)+COUNTIFS(I_Course,A83,I_Cat,B83,I_Grd,1,I_Key,R83,I_Row,"&lt;"&amp;K83),"")</f>
        <v/>
      </c>
      <c r="T83">
        <f>IF(AND(P83=1,O83&gt;0),COUNTIFS(I_Course,A83,I_Cat,B83,I_Grd,1),"")</f>
        <v/>
      </c>
      <c r="U83">
        <f>IF(AND(P83=1,O83&gt;0),IF(S83&lt;MIN(O83,T83-1),1,0),0)</f>
        <v/>
      </c>
      <c r="V83">
        <f>IF(AND(P83=1,U83=0),1,0)</f>
        <v/>
      </c>
      <c r="W83">
        <f>IF(AND(Q83=1,ISNUMBER(D83)),INT(D83),"")</f>
        <v/>
      </c>
      <c r="X83">
        <f>IF(L83="",0,IF(G83="Yes",0,IF(NOT(ISNUMBER(F83)),0,IF(F83&lt;=0,0,IF(M83=3,1,IF(N83="",0,IF(INDEX(C_M,N83)=1,1,0)))))))</f>
        <v/>
      </c>
      <c r="Y83">
        <f>IF(LEFT(H83,3)="Not",1,0)</f>
        <v/>
      </c>
    </row>
    <row r="84">
      <c r="A84" s="18" t="n"/>
      <c r="B84" s="18" t="n"/>
      <c r="C84" s="18" t="n"/>
      <c r="D84" s="22" t="n"/>
      <c r="E84" s="19" t="n"/>
      <c r="F84" s="19" t="n"/>
      <c r="G84" s="18" t="n"/>
      <c r="H84" s="12">
        <f>IF(COUNTA(A84:G84)=0,"",IF(G84="Yes","Excused",IF(A84="","Not counted: course missing",IF(L84="","Not counted: course not on Courses sheet",IF(NOT(ISNUMBER(F84)),"Not counted: points possible missing",IF(F84&lt;=0,"Not counted: points possible missing",IF(X84=0,"Not counted: category not set up for this course",IF(E84="",IF(W84="","Upcoming",IF(W84&lt;Today,"Past due, no score yet","Upcoming")),IF(NOT(ISNUMBER(E84)),"Not counted: score isn't a number",IF(E84&lt;0,"Not counted: negative score",IF(U84=1,"Dropped (lowest)","Graded")))))))))))</f>
        <v/>
      </c>
      <c r="I84" s="16">
        <f>IF(P84=1,E84/F84,"")</f>
        <v/>
      </c>
      <c r="J84" s="17">
        <f>IF(W84="","",W84-Today)</f>
        <v/>
      </c>
      <c r="K84" t="n">
        <v>78</v>
      </c>
      <c r="L84">
        <f>IF(A84="","",IF(ISNUMBER(MATCH(A84,K_Name,0)),MATCH(A84,K_Name,0),""))</f>
        <v/>
      </c>
      <c r="M84">
        <f>IF(L84="","",INDEX(K_Mode,L84))</f>
        <v/>
      </c>
      <c r="N84">
        <f>IF(OR(L84="",B84=""),"",IF(ISNUMBER(MATCH(A84&amp;"|"&amp;B84,C_Key,0)),MATCH(A84&amp;"|"&amp;B84,C_Key,0),""))</f>
        <v/>
      </c>
      <c r="O84">
        <f>IF(N84="",0,INDEX(C_DropN,N84))</f>
        <v/>
      </c>
      <c r="P84">
        <f>IF(X84=1,IF(E84="",0,IF(ISNUMBER(E84),IF(E84&gt;=0,1,0),0)),0)</f>
        <v/>
      </c>
      <c r="Q84">
        <f>IF(AND(X84=1,E84=""),1,0)</f>
        <v/>
      </c>
      <c r="R84">
        <f>IF(P84=1,ROUND(E84/F84,10),"")</f>
        <v/>
      </c>
      <c r="S84">
        <f>IF(AND(P84=1,O84&gt;0),COUNTIFS(I_Course,A84,I_Cat,B84,I_Grd,1,I_Key,"&lt;"&amp;R84)+COUNTIFS(I_Course,A84,I_Cat,B84,I_Grd,1,I_Key,R84,I_Row,"&lt;"&amp;K84),"")</f>
        <v/>
      </c>
      <c r="T84">
        <f>IF(AND(P84=1,O84&gt;0),COUNTIFS(I_Course,A84,I_Cat,B84,I_Grd,1),"")</f>
        <v/>
      </c>
      <c r="U84">
        <f>IF(AND(P84=1,O84&gt;0),IF(S84&lt;MIN(O84,T84-1),1,0),0)</f>
        <v/>
      </c>
      <c r="V84">
        <f>IF(AND(P84=1,U84=0),1,0)</f>
        <v/>
      </c>
      <c r="W84">
        <f>IF(AND(Q84=1,ISNUMBER(D84)),INT(D84),"")</f>
        <v/>
      </c>
      <c r="X84">
        <f>IF(L84="",0,IF(G84="Yes",0,IF(NOT(ISNUMBER(F84)),0,IF(F84&lt;=0,0,IF(M84=3,1,IF(N84="",0,IF(INDEX(C_M,N84)=1,1,0)))))))</f>
        <v/>
      </c>
      <c r="Y84">
        <f>IF(LEFT(H84,3)="Not",1,0)</f>
        <v/>
      </c>
    </row>
    <row r="85">
      <c r="A85" s="18" t="n"/>
      <c r="B85" s="18" t="n"/>
      <c r="C85" s="18" t="n"/>
      <c r="D85" s="22" t="n"/>
      <c r="E85" s="19" t="n"/>
      <c r="F85" s="19" t="n"/>
      <c r="G85" s="18" t="n"/>
      <c r="H85" s="12">
        <f>IF(COUNTA(A85:G85)=0,"",IF(G85="Yes","Excused",IF(A85="","Not counted: course missing",IF(L85="","Not counted: course not on Courses sheet",IF(NOT(ISNUMBER(F85)),"Not counted: points possible missing",IF(F85&lt;=0,"Not counted: points possible missing",IF(X85=0,"Not counted: category not set up for this course",IF(E85="",IF(W85="","Upcoming",IF(W85&lt;Today,"Past due, no score yet","Upcoming")),IF(NOT(ISNUMBER(E85)),"Not counted: score isn't a number",IF(E85&lt;0,"Not counted: negative score",IF(U85=1,"Dropped (lowest)","Graded")))))))))))</f>
        <v/>
      </c>
      <c r="I85" s="16">
        <f>IF(P85=1,E85/F85,"")</f>
        <v/>
      </c>
      <c r="J85" s="17">
        <f>IF(W85="","",W85-Today)</f>
        <v/>
      </c>
      <c r="K85" t="n">
        <v>79</v>
      </c>
      <c r="L85">
        <f>IF(A85="","",IF(ISNUMBER(MATCH(A85,K_Name,0)),MATCH(A85,K_Name,0),""))</f>
        <v/>
      </c>
      <c r="M85">
        <f>IF(L85="","",INDEX(K_Mode,L85))</f>
        <v/>
      </c>
      <c r="N85">
        <f>IF(OR(L85="",B85=""),"",IF(ISNUMBER(MATCH(A85&amp;"|"&amp;B85,C_Key,0)),MATCH(A85&amp;"|"&amp;B85,C_Key,0),""))</f>
        <v/>
      </c>
      <c r="O85">
        <f>IF(N85="",0,INDEX(C_DropN,N85))</f>
        <v/>
      </c>
      <c r="P85">
        <f>IF(X85=1,IF(E85="",0,IF(ISNUMBER(E85),IF(E85&gt;=0,1,0),0)),0)</f>
        <v/>
      </c>
      <c r="Q85">
        <f>IF(AND(X85=1,E85=""),1,0)</f>
        <v/>
      </c>
      <c r="R85">
        <f>IF(P85=1,ROUND(E85/F85,10),"")</f>
        <v/>
      </c>
      <c r="S85">
        <f>IF(AND(P85=1,O85&gt;0),COUNTIFS(I_Course,A85,I_Cat,B85,I_Grd,1,I_Key,"&lt;"&amp;R85)+COUNTIFS(I_Course,A85,I_Cat,B85,I_Grd,1,I_Key,R85,I_Row,"&lt;"&amp;K85),"")</f>
        <v/>
      </c>
      <c r="T85">
        <f>IF(AND(P85=1,O85&gt;0),COUNTIFS(I_Course,A85,I_Cat,B85,I_Grd,1),"")</f>
        <v/>
      </c>
      <c r="U85">
        <f>IF(AND(P85=1,O85&gt;0),IF(S85&lt;MIN(O85,T85-1),1,0),0)</f>
        <v/>
      </c>
      <c r="V85">
        <f>IF(AND(P85=1,U85=0),1,0)</f>
        <v/>
      </c>
      <c r="W85">
        <f>IF(AND(Q85=1,ISNUMBER(D85)),INT(D85),"")</f>
        <v/>
      </c>
      <c r="X85">
        <f>IF(L85="",0,IF(G85="Yes",0,IF(NOT(ISNUMBER(F85)),0,IF(F85&lt;=0,0,IF(M85=3,1,IF(N85="",0,IF(INDEX(C_M,N85)=1,1,0)))))))</f>
        <v/>
      </c>
      <c r="Y85">
        <f>IF(LEFT(H85,3)="Not",1,0)</f>
        <v/>
      </c>
    </row>
    <row r="86">
      <c r="A86" s="18" t="n"/>
      <c r="B86" s="18" t="n"/>
      <c r="C86" s="18" t="n"/>
      <c r="D86" s="22" t="n"/>
      <c r="E86" s="19" t="n"/>
      <c r="F86" s="19" t="n"/>
      <c r="G86" s="18" t="n"/>
      <c r="H86" s="12">
        <f>IF(COUNTA(A86:G86)=0,"",IF(G86="Yes","Excused",IF(A86="","Not counted: course missing",IF(L86="","Not counted: course not on Courses sheet",IF(NOT(ISNUMBER(F86)),"Not counted: points possible missing",IF(F86&lt;=0,"Not counted: points possible missing",IF(X86=0,"Not counted: category not set up for this course",IF(E86="",IF(W86="","Upcoming",IF(W86&lt;Today,"Past due, no score yet","Upcoming")),IF(NOT(ISNUMBER(E86)),"Not counted: score isn't a number",IF(E86&lt;0,"Not counted: negative score",IF(U86=1,"Dropped (lowest)","Graded")))))))))))</f>
        <v/>
      </c>
      <c r="I86" s="16">
        <f>IF(P86=1,E86/F86,"")</f>
        <v/>
      </c>
      <c r="J86" s="17">
        <f>IF(W86="","",W86-Today)</f>
        <v/>
      </c>
      <c r="K86" t="n">
        <v>80</v>
      </c>
      <c r="L86">
        <f>IF(A86="","",IF(ISNUMBER(MATCH(A86,K_Name,0)),MATCH(A86,K_Name,0),""))</f>
        <v/>
      </c>
      <c r="M86">
        <f>IF(L86="","",INDEX(K_Mode,L86))</f>
        <v/>
      </c>
      <c r="N86">
        <f>IF(OR(L86="",B86=""),"",IF(ISNUMBER(MATCH(A86&amp;"|"&amp;B86,C_Key,0)),MATCH(A86&amp;"|"&amp;B86,C_Key,0),""))</f>
        <v/>
      </c>
      <c r="O86">
        <f>IF(N86="",0,INDEX(C_DropN,N86))</f>
        <v/>
      </c>
      <c r="P86">
        <f>IF(X86=1,IF(E86="",0,IF(ISNUMBER(E86),IF(E86&gt;=0,1,0),0)),0)</f>
        <v/>
      </c>
      <c r="Q86">
        <f>IF(AND(X86=1,E86=""),1,0)</f>
        <v/>
      </c>
      <c r="R86">
        <f>IF(P86=1,ROUND(E86/F86,10),"")</f>
        <v/>
      </c>
      <c r="S86">
        <f>IF(AND(P86=1,O86&gt;0),COUNTIFS(I_Course,A86,I_Cat,B86,I_Grd,1,I_Key,"&lt;"&amp;R86)+COUNTIFS(I_Course,A86,I_Cat,B86,I_Grd,1,I_Key,R86,I_Row,"&lt;"&amp;K86),"")</f>
        <v/>
      </c>
      <c r="T86">
        <f>IF(AND(P86=1,O86&gt;0),COUNTIFS(I_Course,A86,I_Cat,B86,I_Grd,1),"")</f>
        <v/>
      </c>
      <c r="U86">
        <f>IF(AND(P86=1,O86&gt;0),IF(S86&lt;MIN(O86,T86-1),1,0),0)</f>
        <v/>
      </c>
      <c r="V86">
        <f>IF(AND(P86=1,U86=0),1,0)</f>
        <v/>
      </c>
      <c r="W86">
        <f>IF(AND(Q86=1,ISNUMBER(D86)),INT(D86),"")</f>
        <v/>
      </c>
      <c r="X86">
        <f>IF(L86="",0,IF(G86="Yes",0,IF(NOT(ISNUMBER(F86)),0,IF(F86&lt;=0,0,IF(M86=3,1,IF(N86="",0,IF(INDEX(C_M,N86)=1,1,0)))))))</f>
        <v/>
      </c>
      <c r="Y86">
        <f>IF(LEFT(H86,3)="Not",1,0)</f>
        <v/>
      </c>
    </row>
    <row r="87">
      <c r="A87" s="18" t="n"/>
      <c r="B87" s="18" t="n"/>
      <c r="C87" s="18" t="n"/>
      <c r="D87" s="22" t="n"/>
      <c r="E87" s="19" t="n"/>
      <c r="F87" s="19" t="n"/>
      <c r="G87" s="18" t="n"/>
      <c r="H87" s="12">
        <f>IF(COUNTA(A87:G87)=0,"",IF(G87="Yes","Excused",IF(A87="","Not counted: course missing",IF(L87="","Not counted: course not on Courses sheet",IF(NOT(ISNUMBER(F87)),"Not counted: points possible missing",IF(F87&lt;=0,"Not counted: points possible missing",IF(X87=0,"Not counted: category not set up for this course",IF(E87="",IF(W87="","Upcoming",IF(W87&lt;Today,"Past due, no score yet","Upcoming")),IF(NOT(ISNUMBER(E87)),"Not counted: score isn't a number",IF(E87&lt;0,"Not counted: negative score",IF(U87=1,"Dropped (lowest)","Graded")))))))))))</f>
        <v/>
      </c>
      <c r="I87" s="16">
        <f>IF(P87=1,E87/F87,"")</f>
        <v/>
      </c>
      <c r="J87" s="17">
        <f>IF(W87="","",W87-Today)</f>
        <v/>
      </c>
      <c r="K87" t="n">
        <v>81</v>
      </c>
      <c r="L87">
        <f>IF(A87="","",IF(ISNUMBER(MATCH(A87,K_Name,0)),MATCH(A87,K_Name,0),""))</f>
        <v/>
      </c>
      <c r="M87">
        <f>IF(L87="","",INDEX(K_Mode,L87))</f>
        <v/>
      </c>
      <c r="N87">
        <f>IF(OR(L87="",B87=""),"",IF(ISNUMBER(MATCH(A87&amp;"|"&amp;B87,C_Key,0)),MATCH(A87&amp;"|"&amp;B87,C_Key,0),""))</f>
        <v/>
      </c>
      <c r="O87">
        <f>IF(N87="",0,INDEX(C_DropN,N87))</f>
        <v/>
      </c>
      <c r="P87">
        <f>IF(X87=1,IF(E87="",0,IF(ISNUMBER(E87),IF(E87&gt;=0,1,0),0)),0)</f>
        <v/>
      </c>
      <c r="Q87">
        <f>IF(AND(X87=1,E87=""),1,0)</f>
        <v/>
      </c>
      <c r="R87">
        <f>IF(P87=1,ROUND(E87/F87,10),"")</f>
        <v/>
      </c>
      <c r="S87">
        <f>IF(AND(P87=1,O87&gt;0),COUNTIFS(I_Course,A87,I_Cat,B87,I_Grd,1,I_Key,"&lt;"&amp;R87)+COUNTIFS(I_Course,A87,I_Cat,B87,I_Grd,1,I_Key,R87,I_Row,"&lt;"&amp;K87),"")</f>
        <v/>
      </c>
      <c r="T87">
        <f>IF(AND(P87=1,O87&gt;0),COUNTIFS(I_Course,A87,I_Cat,B87,I_Grd,1),"")</f>
        <v/>
      </c>
      <c r="U87">
        <f>IF(AND(P87=1,O87&gt;0),IF(S87&lt;MIN(O87,T87-1),1,0),0)</f>
        <v/>
      </c>
      <c r="V87">
        <f>IF(AND(P87=1,U87=0),1,0)</f>
        <v/>
      </c>
      <c r="W87">
        <f>IF(AND(Q87=1,ISNUMBER(D87)),INT(D87),"")</f>
        <v/>
      </c>
      <c r="X87">
        <f>IF(L87="",0,IF(G87="Yes",0,IF(NOT(ISNUMBER(F87)),0,IF(F87&lt;=0,0,IF(M87=3,1,IF(N87="",0,IF(INDEX(C_M,N87)=1,1,0)))))))</f>
        <v/>
      </c>
      <c r="Y87">
        <f>IF(LEFT(H87,3)="Not",1,0)</f>
        <v/>
      </c>
    </row>
    <row r="88">
      <c r="A88" s="18" t="n"/>
      <c r="B88" s="18" t="n"/>
      <c r="C88" s="18" t="n"/>
      <c r="D88" s="22" t="n"/>
      <c r="E88" s="19" t="n"/>
      <c r="F88" s="19" t="n"/>
      <c r="G88" s="18" t="n"/>
      <c r="H88" s="12">
        <f>IF(COUNTA(A88:G88)=0,"",IF(G88="Yes","Excused",IF(A88="","Not counted: course missing",IF(L88="","Not counted: course not on Courses sheet",IF(NOT(ISNUMBER(F88)),"Not counted: points possible missing",IF(F88&lt;=0,"Not counted: points possible missing",IF(X88=0,"Not counted: category not set up for this course",IF(E88="",IF(W88="","Upcoming",IF(W88&lt;Today,"Past due, no score yet","Upcoming")),IF(NOT(ISNUMBER(E88)),"Not counted: score isn't a number",IF(E88&lt;0,"Not counted: negative score",IF(U88=1,"Dropped (lowest)","Graded")))))))))))</f>
        <v/>
      </c>
      <c r="I88" s="16">
        <f>IF(P88=1,E88/F88,"")</f>
        <v/>
      </c>
      <c r="J88" s="17">
        <f>IF(W88="","",W88-Today)</f>
        <v/>
      </c>
      <c r="K88" t="n">
        <v>82</v>
      </c>
      <c r="L88">
        <f>IF(A88="","",IF(ISNUMBER(MATCH(A88,K_Name,0)),MATCH(A88,K_Name,0),""))</f>
        <v/>
      </c>
      <c r="M88">
        <f>IF(L88="","",INDEX(K_Mode,L88))</f>
        <v/>
      </c>
      <c r="N88">
        <f>IF(OR(L88="",B88=""),"",IF(ISNUMBER(MATCH(A88&amp;"|"&amp;B88,C_Key,0)),MATCH(A88&amp;"|"&amp;B88,C_Key,0),""))</f>
        <v/>
      </c>
      <c r="O88">
        <f>IF(N88="",0,INDEX(C_DropN,N88))</f>
        <v/>
      </c>
      <c r="P88">
        <f>IF(X88=1,IF(E88="",0,IF(ISNUMBER(E88),IF(E88&gt;=0,1,0),0)),0)</f>
        <v/>
      </c>
      <c r="Q88">
        <f>IF(AND(X88=1,E88=""),1,0)</f>
        <v/>
      </c>
      <c r="R88">
        <f>IF(P88=1,ROUND(E88/F88,10),"")</f>
        <v/>
      </c>
      <c r="S88">
        <f>IF(AND(P88=1,O88&gt;0),COUNTIFS(I_Course,A88,I_Cat,B88,I_Grd,1,I_Key,"&lt;"&amp;R88)+COUNTIFS(I_Course,A88,I_Cat,B88,I_Grd,1,I_Key,R88,I_Row,"&lt;"&amp;K88),"")</f>
        <v/>
      </c>
      <c r="T88">
        <f>IF(AND(P88=1,O88&gt;0),COUNTIFS(I_Course,A88,I_Cat,B88,I_Grd,1),"")</f>
        <v/>
      </c>
      <c r="U88">
        <f>IF(AND(P88=1,O88&gt;0),IF(S88&lt;MIN(O88,T88-1),1,0),0)</f>
        <v/>
      </c>
      <c r="V88">
        <f>IF(AND(P88=1,U88=0),1,0)</f>
        <v/>
      </c>
      <c r="W88">
        <f>IF(AND(Q88=1,ISNUMBER(D88)),INT(D88),"")</f>
        <v/>
      </c>
      <c r="X88">
        <f>IF(L88="",0,IF(G88="Yes",0,IF(NOT(ISNUMBER(F88)),0,IF(F88&lt;=0,0,IF(M88=3,1,IF(N88="",0,IF(INDEX(C_M,N88)=1,1,0)))))))</f>
        <v/>
      </c>
      <c r="Y88">
        <f>IF(LEFT(H88,3)="Not",1,0)</f>
        <v/>
      </c>
    </row>
    <row r="89">
      <c r="A89" s="18" t="n"/>
      <c r="B89" s="18" t="n"/>
      <c r="C89" s="18" t="n"/>
      <c r="D89" s="22" t="n"/>
      <c r="E89" s="19" t="n"/>
      <c r="F89" s="19" t="n"/>
      <c r="G89" s="18" t="n"/>
      <c r="H89" s="12">
        <f>IF(COUNTA(A89:G89)=0,"",IF(G89="Yes","Excused",IF(A89="","Not counted: course missing",IF(L89="","Not counted: course not on Courses sheet",IF(NOT(ISNUMBER(F89)),"Not counted: points possible missing",IF(F89&lt;=0,"Not counted: points possible missing",IF(X89=0,"Not counted: category not set up for this course",IF(E89="",IF(W89="","Upcoming",IF(W89&lt;Today,"Past due, no score yet","Upcoming")),IF(NOT(ISNUMBER(E89)),"Not counted: score isn't a number",IF(E89&lt;0,"Not counted: negative score",IF(U89=1,"Dropped (lowest)","Graded")))))))))))</f>
        <v/>
      </c>
      <c r="I89" s="16">
        <f>IF(P89=1,E89/F89,"")</f>
        <v/>
      </c>
      <c r="J89" s="17">
        <f>IF(W89="","",W89-Today)</f>
        <v/>
      </c>
      <c r="K89" t="n">
        <v>83</v>
      </c>
      <c r="L89">
        <f>IF(A89="","",IF(ISNUMBER(MATCH(A89,K_Name,0)),MATCH(A89,K_Name,0),""))</f>
        <v/>
      </c>
      <c r="M89">
        <f>IF(L89="","",INDEX(K_Mode,L89))</f>
        <v/>
      </c>
      <c r="N89">
        <f>IF(OR(L89="",B89=""),"",IF(ISNUMBER(MATCH(A89&amp;"|"&amp;B89,C_Key,0)),MATCH(A89&amp;"|"&amp;B89,C_Key,0),""))</f>
        <v/>
      </c>
      <c r="O89">
        <f>IF(N89="",0,INDEX(C_DropN,N89))</f>
        <v/>
      </c>
      <c r="P89">
        <f>IF(X89=1,IF(E89="",0,IF(ISNUMBER(E89),IF(E89&gt;=0,1,0),0)),0)</f>
        <v/>
      </c>
      <c r="Q89">
        <f>IF(AND(X89=1,E89=""),1,0)</f>
        <v/>
      </c>
      <c r="R89">
        <f>IF(P89=1,ROUND(E89/F89,10),"")</f>
        <v/>
      </c>
      <c r="S89">
        <f>IF(AND(P89=1,O89&gt;0),COUNTIFS(I_Course,A89,I_Cat,B89,I_Grd,1,I_Key,"&lt;"&amp;R89)+COUNTIFS(I_Course,A89,I_Cat,B89,I_Grd,1,I_Key,R89,I_Row,"&lt;"&amp;K89),"")</f>
        <v/>
      </c>
      <c r="T89">
        <f>IF(AND(P89=1,O89&gt;0),COUNTIFS(I_Course,A89,I_Cat,B89,I_Grd,1),"")</f>
        <v/>
      </c>
      <c r="U89">
        <f>IF(AND(P89=1,O89&gt;0),IF(S89&lt;MIN(O89,T89-1),1,0),0)</f>
        <v/>
      </c>
      <c r="V89">
        <f>IF(AND(P89=1,U89=0),1,0)</f>
        <v/>
      </c>
      <c r="W89">
        <f>IF(AND(Q89=1,ISNUMBER(D89)),INT(D89),"")</f>
        <v/>
      </c>
      <c r="X89">
        <f>IF(L89="",0,IF(G89="Yes",0,IF(NOT(ISNUMBER(F89)),0,IF(F89&lt;=0,0,IF(M89=3,1,IF(N89="",0,IF(INDEX(C_M,N89)=1,1,0)))))))</f>
        <v/>
      </c>
      <c r="Y89">
        <f>IF(LEFT(H89,3)="Not",1,0)</f>
        <v/>
      </c>
    </row>
    <row r="90">
      <c r="A90" s="18" t="n"/>
      <c r="B90" s="18" t="n"/>
      <c r="C90" s="18" t="n"/>
      <c r="D90" s="22" t="n"/>
      <c r="E90" s="19" t="n"/>
      <c r="F90" s="19" t="n"/>
      <c r="G90" s="18" t="n"/>
      <c r="H90" s="12">
        <f>IF(COUNTA(A90:G90)=0,"",IF(G90="Yes","Excused",IF(A90="","Not counted: course missing",IF(L90="","Not counted: course not on Courses sheet",IF(NOT(ISNUMBER(F90)),"Not counted: points possible missing",IF(F90&lt;=0,"Not counted: points possible missing",IF(X90=0,"Not counted: category not set up for this course",IF(E90="",IF(W90="","Upcoming",IF(W90&lt;Today,"Past due, no score yet","Upcoming")),IF(NOT(ISNUMBER(E90)),"Not counted: score isn't a number",IF(E90&lt;0,"Not counted: negative score",IF(U90=1,"Dropped (lowest)","Graded")))))))))))</f>
        <v/>
      </c>
      <c r="I90" s="16">
        <f>IF(P90=1,E90/F90,"")</f>
        <v/>
      </c>
      <c r="J90" s="17">
        <f>IF(W90="","",W90-Today)</f>
        <v/>
      </c>
      <c r="K90" t="n">
        <v>84</v>
      </c>
      <c r="L90">
        <f>IF(A90="","",IF(ISNUMBER(MATCH(A90,K_Name,0)),MATCH(A90,K_Name,0),""))</f>
        <v/>
      </c>
      <c r="M90">
        <f>IF(L90="","",INDEX(K_Mode,L90))</f>
        <v/>
      </c>
      <c r="N90">
        <f>IF(OR(L90="",B90=""),"",IF(ISNUMBER(MATCH(A90&amp;"|"&amp;B90,C_Key,0)),MATCH(A90&amp;"|"&amp;B90,C_Key,0),""))</f>
        <v/>
      </c>
      <c r="O90">
        <f>IF(N90="",0,INDEX(C_DropN,N90))</f>
        <v/>
      </c>
      <c r="P90">
        <f>IF(X90=1,IF(E90="",0,IF(ISNUMBER(E90),IF(E90&gt;=0,1,0),0)),0)</f>
        <v/>
      </c>
      <c r="Q90">
        <f>IF(AND(X90=1,E90=""),1,0)</f>
        <v/>
      </c>
      <c r="R90">
        <f>IF(P90=1,ROUND(E90/F90,10),"")</f>
        <v/>
      </c>
      <c r="S90">
        <f>IF(AND(P90=1,O90&gt;0),COUNTIFS(I_Course,A90,I_Cat,B90,I_Grd,1,I_Key,"&lt;"&amp;R90)+COUNTIFS(I_Course,A90,I_Cat,B90,I_Grd,1,I_Key,R90,I_Row,"&lt;"&amp;K90),"")</f>
        <v/>
      </c>
      <c r="T90">
        <f>IF(AND(P90=1,O90&gt;0),COUNTIFS(I_Course,A90,I_Cat,B90,I_Grd,1),"")</f>
        <v/>
      </c>
      <c r="U90">
        <f>IF(AND(P90=1,O90&gt;0),IF(S90&lt;MIN(O90,T90-1),1,0),0)</f>
        <v/>
      </c>
      <c r="V90">
        <f>IF(AND(P90=1,U90=0),1,0)</f>
        <v/>
      </c>
      <c r="W90">
        <f>IF(AND(Q90=1,ISNUMBER(D90)),INT(D90),"")</f>
        <v/>
      </c>
      <c r="X90">
        <f>IF(L90="",0,IF(G90="Yes",0,IF(NOT(ISNUMBER(F90)),0,IF(F90&lt;=0,0,IF(M90=3,1,IF(N90="",0,IF(INDEX(C_M,N90)=1,1,0)))))))</f>
        <v/>
      </c>
      <c r="Y90">
        <f>IF(LEFT(H90,3)="Not",1,0)</f>
        <v/>
      </c>
    </row>
    <row r="91">
      <c r="A91" s="18" t="n"/>
      <c r="B91" s="18" t="n"/>
      <c r="C91" s="18" t="n"/>
      <c r="D91" s="22" t="n"/>
      <c r="E91" s="19" t="n"/>
      <c r="F91" s="19" t="n"/>
      <c r="G91" s="18" t="n"/>
      <c r="H91" s="12">
        <f>IF(COUNTA(A91:G91)=0,"",IF(G91="Yes","Excused",IF(A91="","Not counted: course missing",IF(L91="","Not counted: course not on Courses sheet",IF(NOT(ISNUMBER(F91)),"Not counted: points possible missing",IF(F91&lt;=0,"Not counted: points possible missing",IF(X91=0,"Not counted: category not set up for this course",IF(E91="",IF(W91="","Upcoming",IF(W91&lt;Today,"Past due, no score yet","Upcoming")),IF(NOT(ISNUMBER(E91)),"Not counted: score isn't a number",IF(E91&lt;0,"Not counted: negative score",IF(U91=1,"Dropped (lowest)","Graded")))))))))))</f>
        <v/>
      </c>
      <c r="I91" s="16">
        <f>IF(P91=1,E91/F91,"")</f>
        <v/>
      </c>
      <c r="J91" s="17">
        <f>IF(W91="","",W91-Today)</f>
        <v/>
      </c>
      <c r="K91" t="n">
        <v>85</v>
      </c>
      <c r="L91">
        <f>IF(A91="","",IF(ISNUMBER(MATCH(A91,K_Name,0)),MATCH(A91,K_Name,0),""))</f>
        <v/>
      </c>
      <c r="M91">
        <f>IF(L91="","",INDEX(K_Mode,L91))</f>
        <v/>
      </c>
      <c r="N91">
        <f>IF(OR(L91="",B91=""),"",IF(ISNUMBER(MATCH(A91&amp;"|"&amp;B91,C_Key,0)),MATCH(A91&amp;"|"&amp;B91,C_Key,0),""))</f>
        <v/>
      </c>
      <c r="O91">
        <f>IF(N91="",0,INDEX(C_DropN,N91))</f>
        <v/>
      </c>
      <c r="P91">
        <f>IF(X91=1,IF(E91="",0,IF(ISNUMBER(E91),IF(E91&gt;=0,1,0),0)),0)</f>
        <v/>
      </c>
      <c r="Q91">
        <f>IF(AND(X91=1,E91=""),1,0)</f>
        <v/>
      </c>
      <c r="R91">
        <f>IF(P91=1,ROUND(E91/F91,10),"")</f>
        <v/>
      </c>
      <c r="S91">
        <f>IF(AND(P91=1,O91&gt;0),COUNTIFS(I_Course,A91,I_Cat,B91,I_Grd,1,I_Key,"&lt;"&amp;R91)+COUNTIFS(I_Course,A91,I_Cat,B91,I_Grd,1,I_Key,R91,I_Row,"&lt;"&amp;K91),"")</f>
        <v/>
      </c>
      <c r="T91">
        <f>IF(AND(P91=1,O91&gt;0),COUNTIFS(I_Course,A91,I_Cat,B91,I_Grd,1),"")</f>
        <v/>
      </c>
      <c r="U91">
        <f>IF(AND(P91=1,O91&gt;0),IF(S91&lt;MIN(O91,T91-1),1,0),0)</f>
        <v/>
      </c>
      <c r="V91">
        <f>IF(AND(P91=1,U91=0),1,0)</f>
        <v/>
      </c>
      <c r="W91">
        <f>IF(AND(Q91=1,ISNUMBER(D91)),INT(D91),"")</f>
        <v/>
      </c>
      <c r="X91">
        <f>IF(L91="",0,IF(G91="Yes",0,IF(NOT(ISNUMBER(F91)),0,IF(F91&lt;=0,0,IF(M91=3,1,IF(N91="",0,IF(INDEX(C_M,N91)=1,1,0)))))))</f>
        <v/>
      </c>
      <c r="Y91">
        <f>IF(LEFT(H91,3)="Not",1,0)</f>
        <v/>
      </c>
    </row>
    <row r="92">
      <c r="A92" s="18" t="n"/>
      <c r="B92" s="18" t="n"/>
      <c r="C92" s="18" t="n"/>
      <c r="D92" s="22" t="n"/>
      <c r="E92" s="19" t="n"/>
      <c r="F92" s="19" t="n"/>
      <c r="G92" s="18" t="n"/>
      <c r="H92" s="12">
        <f>IF(COUNTA(A92:G92)=0,"",IF(G92="Yes","Excused",IF(A92="","Not counted: course missing",IF(L92="","Not counted: course not on Courses sheet",IF(NOT(ISNUMBER(F92)),"Not counted: points possible missing",IF(F92&lt;=0,"Not counted: points possible missing",IF(X92=0,"Not counted: category not set up for this course",IF(E92="",IF(W92="","Upcoming",IF(W92&lt;Today,"Past due, no score yet","Upcoming")),IF(NOT(ISNUMBER(E92)),"Not counted: score isn't a number",IF(E92&lt;0,"Not counted: negative score",IF(U92=1,"Dropped (lowest)","Graded")))))))))))</f>
        <v/>
      </c>
      <c r="I92" s="16">
        <f>IF(P92=1,E92/F92,"")</f>
        <v/>
      </c>
      <c r="J92" s="17">
        <f>IF(W92="","",W92-Today)</f>
        <v/>
      </c>
      <c r="K92" t="n">
        <v>86</v>
      </c>
      <c r="L92">
        <f>IF(A92="","",IF(ISNUMBER(MATCH(A92,K_Name,0)),MATCH(A92,K_Name,0),""))</f>
        <v/>
      </c>
      <c r="M92">
        <f>IF(L92="","",INDEX(K_Mode,L92))</f>
        <v/>
      </c>
      <c r="N92">
        <f>IF(OR(L92="",B92=""),"",IF(ISNUMBER(MATCH(A92&amp;"|"&amp;B92,C_Key,0)),MATCH(A92&amp;"|"&amp;B92,C_Key,0),""))</f>
        <v/>
      </c>
      <c r="O92">
        <f>IF(N92="",0,INDEX(C_DropN,N92))</f>
        <v/>
      </c>
      <c r="P92">
        <f>IF(X92=1,IF(E92="",0,IF(ISNUMBER(E92),IF(E92&gt;=0,1,0),0)),0)</f>
        <v/>
      </c>
      <c r="Q92">
        <f>IF(AND(X92=1,E92=""),1,0)</f>
        <v/>
      </c>
      <c r="R92">
        <f>IF(P92=1,ROUND(E92/F92,10),"")</f>
        <v/>
      </c>
      <c r="S92">
        <f>IF(AND(P92=1,O92&gt;0),COUNTIFS(I_Course,A92,I_Cat,B92,I_Grd,1,I_Key,"&lt;"&amp;R92)+COUNTIFS(I_Course,A92,I_Cat,B92,I_Grd,1,I_Key,R92,I_Row,"&lt;"&amp;K92),"")</f>
        <v/>
      </c>
      <c r="T92">
        <f>IF(AND(P92=1,O92&gt;0),COUNTIFS(I_Course,A92,I_Cat,B92,I_Grd,1),"")</f>
        <v/>
      </c>
      <c r="U92">
        <f>IF(AND(P92=1,O92&gt;0),IF(S92&lt;MIN(O92,T92-1),1,0),0)</f>
        <v/>
      </c>
      <c r="V92">
        <f>IF(AND(P92=1,U92=0),1,0)</f>
        <v/>
      </c>
      <c r="W92">
        <f>IF(AND(Q92=1,ISNUMBER(D92)),INT(D92),"")</f>
        <v/>
      </c>
      <c r="X92">
        <f>IF(L92="",0,IF(G92="Yes",0,IF(NOT(ISNUMBER(F92)),0,IF(F92&lt;=0,0,IF(M92=3,1,IF(N92="",0,IF(INDEX(C_M,N92)=1,1,0)))))))</f>
        <v/>
      </c>
      <c r="Y92">
        <f>IF(LEFT(H92,3)="Not",1,0)</f>
        <v/>
      </c>
    </row>
    <row r="93">
      <c r="A93" s="18" t="n"/>
      <c r="B93" s="18" t="n"/>
      <c r="C93" s="18" t="n"/>
      <c r="D93" s="22" t="n"/>
      <c r="E93" s="19" t="n"/>
      <c r="F93" s="19" t="n"/>
      <c r="G93" s="18" t="n"/>
      <c r="H93" s="12">
        <f>IF(COUNTA(A93:G93)=0,"",IF(G93="Yes","Excused",IF(A93="","Not counted: course missing",IF(L93="","Not counted: course not on Courses sheet",IF(NOT(ISNUMBER(F93)),"Not counted: points possible missing",IF(F93&lt;=0,"Not counted: points possible missing",IF(X93=0,"Not counted: category not set up for this course",IF(E93="",IF(W93="","Upcoming",IF(W93&lt;Today,"Past due, no score yet","Upcoming")),IF(NOT(ISNUMBER(E93)),"Not counted: score isn't a number",IF(E93&lt;0,"Not counted: negative score",IF(U93=1,"Dropped (lowest)","Graded")))))))))))</f>
        <v/>
      </c>
      <c r="I93" s="16">
        <f>IF(P93=1,E93/F93,"")</f>
        <v/>
      </c>
      <c r="J93" s="17">
        <f>IF(W93="","",W93-Today)</f>
        <v/>
      </c>
      <c r="K93" t="n">
        <v>87</v>
      </c>
      <c r="L93">
        <f>IF(A93="","",IF(ISNUMBER(MATCH(A93,K_Name,0)),MATCH(A93,K_Name,0),""))</f>
        <v/>
      </c>
      <c r="M93">
        <f>IF(L93="","",INDEX(K_Mode,L93))</f>
        <v/>
      </c>
      <c r="N93">
        <f>IF(OR(L93="",B93=""),"",IF(ISNUMBER(MATCH(A93&amp;"|"&amp;B93,C_Key,0)),MATCH(A93&amp;"|"&amp;B93,C_Key,0),""))</f>
        <v/>
      </c>
      <c r="O93">
        <f>IF(N93="",0,INDEX(C_DropN,N93))</f>
        <v/>
      </c>
      <c r="P93">
        <f>IF(X93=1,IF(E93="",0,IF(ISNUMBER(E93),IF(E93&gt;=0,1,0),0)),0)</f>
        <v/>
      </c>
      <c r="Q93">
        <f>IF(AND(X93=1,E93=""),1,0)</f>
        <v/>
      </c>
      <c r="R93">
        <f>IF(P93=1,ROUND(E93/F93,10),"")</f>
        <v/>
      </c>
      <c r="S93">
        <f>IF(AND(P93=1,O93&gt;0),COUNTIFS(I_Course,A93,I_Cat,B93,I_Grd,1,I_Key,"&lt;"&amp;R93)+COUNTIFS(I_Course,A93,I_Cat,B93,I_Grd,1,I_Key,R93,I_Row,"&lt;"&amp;K93),"")</f>
        <v/>
      </c>
      <c r="T93">
        <f>IF(AND(P93=1,O93&gt;0),COUNTIFS(I_Course,A93,I_Cat,B93,I_Grd,1),"")</f>
        <v/>
      </c>
      <c r="U93">
        <f>IF(AND(P93=1,O93&gt;0),IF(S93&lt;MIN(O93,T93-1),1,0),0)</f>
        <v/>
      </c>
      <c r="V93">
        <f>IF(AND(P93=1,U93=0),1,0)</f>
        <v/>
      </c>
      <c r="W93">
        <f>IF(AND(Q93=1,ISNUMBER(D93)),INT(D93),"")</f>
        <v/>
      </c>
      <c r="X93">
        <f>IF(L93="",0,IF(G93="Yes",0,IF(NOT(ISNUMBER(F93)),0,IF(F93&lt;=0,0,IF(M93=3,1,IF(N93="",0,IF(INDEX(C_M,N93)=1,1,0)))))))</f>
        <v/>
      </c>
      <c r="Y93">
        <f>IF(LEFT(H93,3)="Not",1,0)</f>
        <v/>
      </c>
    </row>
    <row r="94">
      <c r="A94" s="18" t="n"/>
      <c r="B94" s="18" t="n"/>
      <c r="C94" s="18" t="n"/>
      <c r="D94" s="22" t="n"/>
      <c r="E94" s="19" t="n"/>
      <c r="F94" s="19" t="n"/>
      <c r="G94" s="18" t="n"/>
      <c r="H94" s="12">
        <f>IF(COUNTA(A94:G94)=0,"",IF(G94="Yes","Excused",IF(A94="","Not counted: course missing",IF(L94="","Not counted: course not on Courses sheet",IF(NOT(ISNUMBER(F94)),"Not counted: points possible missing",IF(F94&lt;=0,"Not counted: points possible missing",IF(X94=0,"Not counted: category not set up for this course",IF(E94="",IF(W94="","Upcoming",IF(W94&lt;Today,"Past due, no score yet","Upcoming")),IF(NOT(ISNUMBER(E94)),"Not counted: score isn't a number",IF(E94&lt;0,"Not counted: negative score",IF(U94=1,"Dropped (lowest)","Graded")))))))))))</f>
        <v/>
      </c>
      <c r="I94" s="16">
        <f>IF(P94=1,E94/F94,"")</f>
        <v/>
      </c>
      <c r="J94" s="17">
        <f>IF(W94="","",W94-Today)</f>
        <v/>
      </c>
      <c r="K94" t="n">
        <v>88</v>
      </c>
      <c r="L94">
        <f>IF(A94="","",IF(ISNUMBER(MATCH(A94,K_Name,0)),MATCH(A94,K_Name,0),""))</f>
        <v/>
      </c>
      <c r="M94">
        <f>IF(L94="","",INDEX(K_Mode,L94))</f>
        <v/>
      </c>
      <c r="N94">
        <f>IF(OR(L94="",B94=""),"",IF(ISNUMBER(MATCH(A94&amp;"|"&amp;B94,C_Key,0)),MATCH(A94&amp;"|"&amp;B94,C_Key,0),""))</f>
        <v/>
      </c>
      <c r="O94">
        <f>IF(N94="",0,INDEX(C_DropN,N94))</f>
        <v/>
      </c>
      <c r="P94">
        <f>IF(X94=1,IF(E94="",0,IF(ISNUMBER(E94),IF(E94&gt;=0,1,0),0)),0)</f>
        <v/>
      </c>
      <c r="Q94">
        <f>IF(AND(X94=1,E94=""),1,0)</f>
        <v/>
      </c>
      <c r="R94">
        <f>IF(P94=1,ROUND(E94/F94,10),"")</f>
        <v/>
      </c>
      <c r="S94">
        <f>IF(AND(P94=1,O94&gt;0),COUNTIFS(I_Course,A94,I_Cat,B94,I_Grd,1,I_Key,"&lt;"&amp;R94)+COUNTIFS(I_Course,A94,I_Cat,B94,I_Grd,1,I_Key,R94,I_Row,"&lt;"&amp;K94),"")</f>
        <v/>
      </c>
      <c r="T94">
        <f>IF(AND(P94=1,O94&gt;0),COUNTIFS(I_Course,A94,I_Cat,B94,I_Grd,1),"")</f>
        <v/>
      </c>
      <c r="U94">
        <f>IF(AND(P94=1,O94&gt;0),IF(S94&lt;MIN(O94,T94-1),1,0),0)</f>
        <v/>
      </c>
      <c r="V94">
        <f>IF(AND(P94=1,U94=0),1,0)</f>
        <v/>
      </c>
      <c r="W94">
        <f>IF(AND(Q94=1,ISNUMBER(D94)),INT(D94),"")</f>
        <v/>
      </c>
      <c r="X94">
        <f>IF(L94="",0,IF(G94="Yes",0,IF(NOT(ISNUMBER(F94)),0,IF(F94&lt;=0,0,IF(M94=3,1,IF(N94="",0,IF(INDEX(C_M,N94)=1,1,0)))))))</f>
        <v/>
      </c>
      <c r="Y94">
        <f>IF(LEFT(H94,3)="Not",1,0)</f>
        <v/>
      </c>
    </row>
    <row r="95">
      <c r="A95" s="18" t="n"/>
      <c r="B95" s="18" t="n"/>
      <c r="C95" s="18" t="n"/>
      <c r="D95" s="22" t="n"/>
      <c r="E95" s="19" t="n"/>
      <c r="F95" s="19" t="n"/>
      <c r="G95" s="18" t="n"/>
      <c r="H95" s="12">
        <f>IF(COUNTA(A95:G95)=0,"",IF(G95="Yes","Excused",IF(A95="","Not counted: course missing",IF(L95="","Not counted: course not on Courses sheet",IF(NOT(ISNUMBER(F95)),"Not counted: points possible missing",IF(F95&lt;=0,"Not counted: points possible missing",IF(X95=0,"Not counted: category not set up for this course",IF(E95="",IF(W95="","Upcoming",IF(W95&lt;Today,"Past due, no score yet","Upcoming")),IF(NOT(ISNUMBER(E95)),"Not counted: score isn't a number",IF(E95&lt;0,"Not counted: negative score",IF(U95=1,"Dropped (lowest)","Graded")))))))))))</f>
        <v/>
      </c>
      <c r="I95" s="16">
        <f>IF(P95=1,E95/F95,"")</f>
        <v/>
      </c>
      <c r="J95" s="17">
        <f>IF(W95="","",W95-Today)</f>
        <v/>
      </c>
      <c r="K95" t="n">
        <v>89</v>
      </c>
      <c r="L95">
        <f>IF(A95="","",IF(ISNUMBER(MATCH(A95,K_Name,0)),MATCH(A95,K_Name,0),""))</f>
        <v/>
      </c>
      <c r="M95">
        <f>IF(L95="","",INDEX(K_Mode,L95))</f>
        <v/>
      </c>
      <c r="N95">
        <f>IF(OR(L95="",B95=""),"",IF(ISNUMBER(MATCH(A95&amp;"|"&amp;B95,C_Key,0)),MATCH(A95&amp;"|"&amp;B95,C_Key,0),""))</f>
        <v/>
      </c>
      <c r="O95">
        <f>IF(N95="",0,INDEX(C_DropN,N95))</f>
        <v/>
      </c>
      <c r="P95">
        <f>IF(X95=1,IF(E95="",0,IF(ISNUMBER(E95),IF(E95&gt;=0,1,0),0)),0)</f>
        <v/>
      </c>
      <c r="Q95">
        <f>IF(AND(X95=1,E95=""),1,0)</f>
        <v/>
      </c>
      <c r="R95">
        <f>IF(P95=1,ROUND(E95/F95,10),"")</f>
        <v/>
      </c>
      <c r="S95">
        <f>IF(AND(P95=1,O95&gt;0),COUNTIFS(I_Course,A95,I_Cat,B95,I_Grd,1,I_Key,"&lt;"&amp;R95)+COUNTIFS(I_Course,A95,I_Cat,B95,I_Grd,1,I_Key,R95,I_Row,"&lt;"&amp;K95),"")</f>
        <v/>
      </c>
      <c r="T95">
        <f>IF(AND(P95=1,O95&gt;0),COUNTIFS(I_Course,A95,I_Cat,B95,I_Grd,1),"")</f>
        <v/>
      </c>
      <c r="U95">
        <f>IF(AND(P95=1,O95&gt;0),IF(S95&lt;MIN(O95,T95-1),1,0),0)</f>
        <v/>
      </c>
      <c r="V95">
        <f>IF(AND(P95=1,U95=0),1,0)</f>
        <v/>
      </c>
      <c r="W95">
        <f>IF(AND(Q95=1,ISNUMBER(D95)),INT(D95),"")</f>
        <v/>
      </c>
      <c r="X95">
        <f>IF(L95="",0,IF(G95="Yes",0,IF(NOT(ISNUMBER(F95)),0,IF(F95&lt;=0,0,IF(M95=3,1,IF(N95="",0,IF(INDEX(C_M,N95)=1,1,0)))))))</f>
        <v/>
      </c>
      <c r="Y95">
        <f>IF(LEFT(H95,3)="Not",1,0)</f>
        <v/>
      </c>
    </row>
    <row r="96">
      <c r="A96" s="18" t="n"/>
      <c r="B96" s="18" t="n"/>
      <c r="C96" s="18" t="n"/>
      <c r="D96" s="22" t="n"/>
      <c r="E96" s="19" t="n"/>
      <c r="F96" s="19" t="n"/>
      <c r="G96" s="18" t="n"/>
      <c r="H96" s="12">
        <f>IF(COUNTA(A96:G96)=0,"",IF(G96="Yes","Excused",IF(A96="","Not counted: course missing",IF(L96="","Not counted: course not on Courses sheet",IF(NOT(ISNUMBER(F96)),"Not counted: points possible missing",IF(F96&lt;=0,"Not counted: points possible missing",IF(X96=0,"Not counted: category not set up for this course",IF(E96="",IF(W96="","Upcoming",IF(W96&lt;Today,"Past due, no score yet","Upcoming")),IF(NOT(ISNUMBER(E96)),"Not counted: score isn't a number",IF(E96&lt;0,"Not counted: negative score",IF(U96=1,"Dropped (lowest)","Graded")))))))))))</f>
        <v/>
      </c>
      <c r="I96" s="16">
        <f>IF(P96=1,E96/F96,"")</f>
        <v/>
      </c>
      <c r="J96" s="17">
        <f>IF(W96="","",W96-Today)</f>
        <v/>
      </c>
      <c r="K96" t="n">
        <v>90</v>
      </c>
      <c r="L96">
        <f>IF(A96="","",IF(ISNUMBER(MATCH(A96,K_Name,0)),MATCH(A96,K_Name,0),""))</f>
        <v/>
      </c>
      <c r="M96">
        <f>IF(L96="","",INDEX(K_Mode,L96))</f>
        <v/>
      </c>
      <c r="N96">
        <f>IF(OR(L96="",B96=""),"",IF(ISNUMBER(MATCH(A96&amp;"|"&amp;B96,C_Key,0)),MATCH(A96&amp;"|"&amp;B96,C_Key,0),""))</f>
        <v/>
      </c>
      <c r="O96">
        <f>IF(N96="",0,INDEX(C_DropN,N96))</f>
        <v/>
      </c>
      <c r="P96">
        <f>IF(X96=1,IF(E96="",0,IF(ISNUMBER(E96),IF(E96&gt;=0,1,0),0)),0)</f>
        <v/>
      </c>
      <c r="Q96">
        <f>IF(AND(X96=1,E96=""),1,0)</f>
        <v/>
      </c>
      <c r="R96">
        <f>IF(P96=1,ROUND(E96/F96,10),"")</f>
        <v/>
      </c>
      <c r="S96">
        <f>IF(AND(P96=1,O96&gt;0),COUNTIFS(I_Course,A96,I_Cat,B96,I_Grd,1,I_Key,"&lt;"&amp;R96)+COUNTIFS(I_Course,A96,I_Cat,B96,I_Grd,1,I_Key,R96,I_Row,"&lt;"&amp;K96),"")</f>
        <v/>
      </c>
      <c r="T96">
        <f>IF(AND(P96=1,O96&gt;0),COUNTIFS(I_Course,A96,I_Cat,B96,I_Grd,1),"")</f>
        <v/>
      </c>
      <c r="U96">
        <f>IF(AND(P96=1,O96&gt;0),IF(S96&lt;MIN(O96,T96-1),1,0),0)</f>
        <v/>
      </c>
      <c r="V96">
        <f>IF(AND(P96=1,U96=0),1,0)</f>
        <v/>
      </c>
      <c r="W96">
        <f>IF(AND(Q96=1,ISNUMBER(D96)),INT(D96),"")</f>
        <v/>
      </c>
      <c r="X96">
        <f>IF(L96="",0,IF(G96="Yes",0,IF(NOT(ISNUMBER(F96)),0,IF(F96&lt;=0,0,IF(M96=3,1,IF(N96="",0,IF(INDEX(C_M,N96)=1,1,0)))))))</f>
        <v/>
      </c>
      <c r="Y96">
        <f>IF(LEFT(H96,3)="Not",1,0)</f>
        <v/>
      </c>
    </row>
    <row r="97">
      <c r="A97" s="18" t="n"/>
      <c r="B97" s="18" t="n"/>
      <c r="C97" s="18" t="n"/>
      <c r="D97" s="22" t="n"/>
      <c r="E97" s="19" t="n"/>
      <c r="F97" s="19" t="n"/>
      <c r="G97" s="18" t="n"/>
      <c r="H97" s="12">
        <f>IF(COUNTA(A97:G97)=0,"",IF(G97="Yes","Excused",IF(A97="","Not counted: course missing",IF(L97="","Not counted: course not on Courses sheet",IF(NOT(ISNUMBER(F97)),"Not counted: points possible missing",IF(F97&lt;=0,"Not counted: points possible missing",IF(X97=0,"Not counted: category not set up for this course",IF(E97="",IF(W97="","Upcoming",IF(W97&lt;Today,"Past due, no score yet","Upcoming")),IF(NOT(ISNUMBER(E97)),"Not counted: score isn't a number",IF(E97&lt;0,"Not counted: negative score",IF(U97=1,"Dropped (lowest)","Graded")))))))))))</f>
        <v/>
      </c>
      <c r="I97" s="16">
        <f>IF(P97=1,E97/F97,"")</f>
        <v/>
      </c>
      <c r="J97" s="17">
        <f>IF(W97="","",W97-Today)</f>
        <v/>
      </c>
      <c r="K97" t="n">
        <v>91</v>
      </c>
      <c r="L97">
        <f>IF(A97="","",IF(ISNUMBER(MATCH(A97,K_Name,0)),MATCH(A97,K_Name,0),""))</f>
        <v/>
      </c>
      <c r="M97">
        <f>IF(L97="","",INDEX(K_Mode,L97))</f>
        <v/>
      </c>
      <c r="N97">
        <f>IF(OR(L97="",B97=""),"",IF(ISNUMBER(MATCH(A97&amp;"|"&amp;B97,C_Key,0)),MATCH(A97&amp;"|"&amp;B97,C_Key,0),""))</f>
        <v/>
      </c>
      <c r="O97">
        <f>IF(N97="",0,INDEX(C_DropN,N97))</f>
        <v/>
      </c>
      <c r="P97">
        <f>IF(X97=1,IF(E97="",0,IF(ISNUMBER(E97),IF(E97&gt;=0,1,0),0)),0)</f>
        <v/>
      </c>
      <c r="Q97">
        <f>IF(AND(X97=1,E97=""),1,0)</f>
        <v/>
      </c>
      <c r="R97">
        <f>IF(P97=1,ROUND(E97/F97,10),"")</f>
        <v/>
      </c>
      <c r="S97">
        <f>IF(AND(P97=1,O97&gt;0),COUNTIFS(I_Course,A97,I_Cat,B97,I_Grd,1,I_Key,"&lt;"&amp;R97)+COUNTIFS(I_Course,A97,I_Cat,B97,I_Grd,1,I_Key,R97,I_Row,"&lt;"&amp;K97),"")</f>
        <v/>
      </c>
      <c r="T97">
        <f>IF(AND(P97=1,O97&gt;0),COUNTIFS(I_Course,A97,I_Cat,B97,I_Grd,1),"")</f>
        <v/>
      </c>
      <c r="U97">
        <f>IF(AND(P97=1,O97&gt;0),IF(S97&lt;MIN(O97,T97-1),1,0),0)</f>
        <v/>
      </c>
      <c r="V97">
        <f>IF(AND(P97=1,U97=0),1,0)</f>
        <v/>
      </c>
      <c r="W97">
        <f>IF(AND(Q97=1,ISNUMBER(D97)),INT(D97),"")</f>
        <v/>
      </c>
      <c r="X97">
        <f>IF(L97="",0,IF(G97="Yes",0,IF(NOT(ISNUMBER(F97)),0,IF(F97&lt;=0,0,IF(M97=3,1,IF(N97="",0,IF(INDEX(C_M,N97)=1,1,0)))))))</f>
        <v/>
      </c>
      <c r="Y97">
        <f>IF(LEFT(H97,3)="Not",1,0)</f>
        <v/>
      </c>
    </row>
    <row r="98">
      <c r="A98" s="18" t="n"/>
      <c r="B98" s="18" t="n"/>
      <c r="C98" s="18" t="n"/>
      <c r="D98" s="22" t="n"/>
      <c r="E98" s="19" t="n"/>
      <c r="F98" s="19" t="n"/>
      <c r="G98" s="18" t="n"/>
      <c r="H98" s="12">
        <f>IF(COUNTA(A98:G98)=0,"",IF(G98="Yes","Excused",IF(A98="","Not counted: course missing",IF(L98="","Not counted: course not on Courses sheet",IF(NOT(ISNUMBER(F98)),"Not counted: points possible missing",IF(F98&lt;=0,"Not counted: points possible missing",IF(X98=0,"Not counted: category not set up for this course",IF(E98="",IF(W98="","Upcoming",IF(W98&lt;Today,"Past due, no score yet","Upcoming")),IF(NOT(ISNUMBER(E98)),"Not counted: score isn't a number",IF(E98&lt;0,"Not counted: negative score",IF(U98=1,"Dropped (lowest)","Graded")))))))))))</f>
        <v/>
      </c>
      <c r="I98" s="16">
        <f>IF(P98=1,E98/F98,"")</f>
        <v/>
      </c>
      <c r="J98" s="17">
        <f>IF(W98="","",W98-Today)</f>
        <v/>
      </c>
      <c r="K98" t="n">
        <v>92</v>
      </c>
      <c r="L98">
        <f>IF(A98="","",IF(ISNUMBER(MATCH(A98,K_Name,0)),MATCH(A98,K_Name,0),""))</f>
        <v/>
      </c>
      <c r="M98">
        <f>IF(L98="","",INDEX(K_Mode,L98))</f>
        <v/>
      </c>
      <c r="N98">
        <f>IF(OR(L98="",B98=""),"",IF(ISNUMBER(MATCH(A98&amp;"|"&amp;B98,C_Key,0)),MATCH(A98&amp;"|"&amp;B98,C_Key,0),""))</f>
        <v/>
      </c>
      <c r="O98">
        <f>IF(N98="",0,INDEX(C_DropN,N98))</f>
        <v/>
      </c>
      <c r="P98">
        <f>IF(X98=1,IF(E98="",0,IF(ISNUMBER(E98),IF(E98&gt;=0,1,0),0)),0)</f>
        <v/>
      </c>
      <c r="Q98">
        <f>IF(AND(X98=1,E98=""),1,0)</f>
        <v/>
      </c>
      <c r="R98">
        <f>IF(P98=1,ROUND(E98/F98,10),"")</f>
        <v/>
      </c>
      <c r="S98">
        <f>IF(AND(P98=1,O98&gt;0),COUNTIFS(I_Course,A98,I_Cat,B98,I_Grd,1,I_Key,"&lt;"&amp;R98)+COUNTIFS(I_Course,A98,I_Cat,B98,I_Grd,1,I_Key,R98,I_Row,"&lt;"&amp;K98),"")</f>
        <v/>
      </c>
      <c r="T98">
        <f>IF(AND(P98=1,O98&gt;0),COUNTIFS(I_Course,A98,I_Cat,B98,I_Grd,1),"")</f>
        <v/>
      </c>
      <c r="U98">
        <f>IF(AND(P98=1,O98&gt;0),IF(S98&lt;MIN(O98,T98-1),1,0),0)</f>
        <v/>
      </c>
      <c r="V98">
        <f>IF(AND(P98=1,U98=0),1,0)</f>
        <v/>
      </c>
      <c r="W98">
        <f>IF(AND(Q98=1,ISNUMBER(D98)),INT(D98),"")</f>
        <v/>
      </c>
      <c r="X98">
        <f>IF(L98="",0,IF(G98="Yes",0,IF(NOT(ISNUMBER(F98)),0,IF(F98&lt;=0,0,IF(M98=3,1,IF(N98="",0,IF(INDEX(C_M,N98)=1,1,0)))))))</f>
        <v/>
      </c>
      <c r="Y98">
        <f>IF(LEFT(H98,3)="Not",1,0)</f>
        <v/>
      </c>
    </row>
    <row r="99">
      <c r="A99" s="18" t="n"/>
      <c r="B99" s="18" t="n"/>
      <c r="C99" s="18" t="n"/>
      <c r="D99" s="22" t="n"/>
      <c r="E99" s="19" t="n"/>
      <c r="F99" s="19" t="n"/>
      <c r="G99" s="18" t="n"/>
      <c r="H99" s="12">
        <f>IF(COUNTA(A99:G99)=0,"",IF(G99="Yes","Excused",IF(A99="","Not counted: course missing",IF(L99="","Not counted: course not on Courses sheet",IF(NOT(ISNUMBER(F99)),"Not counted: points possible missing",IF(F99&lt;=0,"Not counted: points possible missing",IF(X99=0,"Not counted: category not set up for this course",IF(E99="",IF(W99="","Upcoming",IF(W99&lt;Today,"Past due, no score yet","Upcoming")),IF(NOT(ISNUMBER(E99)),"Not counted: score isn't a number",IF(E99&lt;0,"Not counted: negative score",IF(U99=1,"Dropped (lowest)","Graded")))))))))))</f>
        <v/>
      </c>
      <c r="I99" s="16">
        <f>IF(P99=1,E99/F99,"")</f>
        <v/>
      </c>
      <c r="J99" s="17">
        <f>IF(W99="","",W99-Today)</f>
        <v/>
      </c>
      <c r="K99" t="n">
        <v>93</v>
      </c>
      <c r="L99">
        <f>IF(A99="","",IF(ISNUMBER(MATCH(A99,K_Name,0)),MATCH(A99,K_Name,0),""))</f>
        <v/>
      </c>
      <c r="M99">
        <f>IF(L99="","",INDEX(K_Mode,L99))</f>
        <v/>
      </c>
      <c r="N99">
        <f>IF(OR(L99="",B99=""),"",IF(ISNUMBER(MATCH(A99&amp;"|"&amp;B99,C_Key,0)),MATCH(A99&amp;"|"&amp;B99,C_Key,0),""))</f>
        <v/>
      </c>
      <c r="O99">
        <f>IF(N99="",0,INDEX(C_DropN,N99))</f>
        <v/>
      </c>
      <c r="P99">
        <f>IF(X99=1,IF(E99="",0,IF(ISNUMBER(E99),IF(E99&gt;=0,1,0),0)),0)</f>
        <v/>
      </c>
      <c r="Q99">
        <f>IF(AND(X99=1,E99=""),1,0)</f>
        <v/>
      </c>
      <c r="R99">
        <f>IF(P99=1,ROUND(E99/F99,10),"")</f>
        <v/>
      </c>
      <c r="S99">
        <f>IF(AND(P99=1,O99&gt;0),COUNTIFS(I_Course,A99,I_Cat,B99,I_Grd,1,I_Key,"&lt;"&amp;R99)+COUNTIFS(I_Course,A99,I_Cat,B99,I_Grd,1,I_Key,R99,I_Row,"&lt;"&amp;K99),"")</f>
        <v/>
      </c>
      <c r="T99">
        <f>IF(AND(P99=1,O99&gt;0),COUNTIFS(I_Course,A99,I_Cat,B99,I_Grd,1),"")</f>
        <v/>
      </c>
      <c r="U99">
        <f>IF(AND(P99=1,O99&gt;0),IF(S99&lt;MIN(O99,T99-1),1,0),0)</f>
        <v/>
      </c>
      <c r="V99">
        <f>IF(AND(P99=1,U99=0),1,0)</f>
        <v/>
      </c>
      <c r="W99">
        <f>IF(AND(Q99=1,ISNUMBER(D99)),INT(D99),"")</f>
        <v/>
      </c>
      <c r="X99">
        <f>IF(L99="",0,IF(G99="Yes",0,IF(NOT(ISNUMBER(F99)),0,IF(F99&lt;=0,0,IF(M99=3,1,IF(N99="",0,IF(INDEX(C_M,N99)=1,1,0)))))))</f>
        <v/>
      </c>
      <c r="Y99">
        <f>IF(LEFT(H99,3)="Not",1,0)</f>
        <v/>
      </c>
    </row>
    <row r="100">
      <c r="A100" s="18" t="n"/>
      <c r="B100" s="18" t="n"/>
      <c r="C100" s="18" t="n"/>
      <c r="D100" s="22" t="n"/>
      <c r="E100" s="19" t="n"/>
      <c r="F100" s="19" t="n"/>
      <c r="G100" s="18" t="n"/>
      <c r="H100" s="12">
        <f>IF(COUNTA(A100:G100)=0,"",IF(G100="Yes","Excused",IF(A100="","Not counted: course missing",IF(L100="","Not counted: course not on Courses sheet",IF(NOT(ISNUMBER(F100)),"Not counted: points possible missing",IF(F100&lt;=0,"Not counted: points possible missing",IF(X100=0,"Not counted: category not set up for this course",IF(E100="",IF(W100="","Upcoming",IF(W100&lt;Today,"Past due, no score yet","Upcoming")),IF(NOT(ISNUMBER(E100)),"Not counted: score isn't a number",IF(E100&lt;0,"Not counted: negative score",IF(U100=1,"Dropped (lowest)","Graded")))))))))))</f>
        <v/>
      </c>
      <c r="I100" s="16">
        <f>IF(P100=1,E100/F100,"")</f>
        <v/>
      </c>
      <c r="J100" s="17">
        <f>IF(W100="","",W100-Today)</f>
        <v/>
      </c>
      <c r="K100" t="n">
        <v>94</v>
      </c>
      <c r="L100">
        <f>IF(A100="","",IF(ISNUMBER(MATCH(A100,K_Name,0)),MATCH(A100,K_Name,0),""))</f>
        <v/>
      </c>
      <c r="M100">
        <f>IF(L100="","",INDEX(K_Mode,L100))</f>
        <v/>
      </c>
      <c r="N100">
        <f>IF(OR(L100="",B100=""),"",IF(ISNUMBER(MATCH(A100&amp;"|"&amp;B100,C_Key,0)),MATCH(A100&amp;"|"&amp;B100,C_Key,0),""))</f>
        <v/>
      </c>
      <c r="O100">
        <f>IF(N100="",0,INDEX(C_DropN,N100))</f>
        <v/>
      </c>
      <c r="P100">
        <f>IF(X100=1,IF(E100="",0,IF(ISNUMBER(E100),IF(E100&gt;=0,1,0),0)),0)</f>
        <v/>
      </c>
      <c r="Q100">
        <f>IF(AND(X100=1,E100=""),1,0)</f>
        <v/>
      </c>
      <c r="R100">
        <f>IF(P100=1,ROUND(E100/F100,10),"")</f>
        <v/>
      </c>
      <c r="S100">
        <f>IF(AND(P100=1,O100&gt;0),COUNTIFS(I_Course,A100,I_Cat,B100,I_Grd,1,I_Key,"&lt;"&amp;R100)+COUNTIFS(I_Course,A100,I_Cat,B100,I_Grd,1,I_Key,R100,I_Row,"&lt;"&amp;K100),"")</f>
        <v/>
      </c>
      <c r="T100">
        <f>IF(AND(P100=1,O100&gt;0),COUNTIFS(I_Course,A100,I_Cat,B100,I_Grd,1),"")</f>
        <v/>
      </c>
      <c r="U100">
        <f>IF(AND(P100=1,O100&gt;0),IF(S100&lt;MIN(O100,T100-1),1,0),0)</f>
        <v/>
      </c>
      <c r="V100">
        <f>IF(AND(P100=1,U100=0),1,0)</f>
        <v/>
      </c>
      <c r="W100">
        <f>IF(AND(Q100=1,ISNUMBER(D100)),INT(D100),"")</f>
        <v/>
      </c>
      <c r="X100">
        <f>IF(L100="",0,IF(G100="Yes",0,IF(NOT(ISNUMBER(F100)),0,IF(F100&lt;=0,0,IF(M100=3,1,IF(N100="",0,IF(INDEX(C_M,N100)=1,1,0)))))))</f>
        <v/>
      </c>
      <c r="Y100">
        <f>IF(LEFT(H100,3)="Not",1,0)</f>
        <v/>
      </c>
    </row>
    <row r="101">
      <c r="A101" s="18" t="n"/>
      <c r="B101" s="18" t="n"/>
      <c r="C101" s="18" t="n"/>
      <c r="D101" s="22" t="n"/>
      <c r="E101" s="19" t="n"/>
      <c r="F101" s="19" t="n"/>
      <c r="G101" s="18" t="n"/>
      <c r="H101" s="12">
        <f>IF(COUNTA(A101:G101)=0,"",IF(G101="Yes","Excused",IF(A101="","Not counted: course missing",IF(L101="","Not counted: course not on Courses sheet",IF(NOT(ISNUMBER(F101)),"Not counted: points possible missing",IF(F101&lt;=0,"Not counted: points possible missing",IF(X101=0,"Not counted: category not set up for this course",IF(E101="",IF(W101="","Upcoming",IF(W101&lt;Today,"Past due, no score yet","Upcoming")),IF(NOT(ISNUMBER(E101)),"Not counted: score isn't a number",IF(E101&lt;0,"Not counted: negative score",IF(U101=1,"Dropped (lowest)","Graded")))))))))))</f>
        <v/>
      </c>
      <c r="I101" s="16">
        <f>IF(P101=1,E101/F101,"")</f>
        <v/>
      </c>
      <c r="J101" s="17">
        <f>IF(W101="","",W101-Today)</f>
        <v/>
      </c>
      <c r="K101" t="n">
        <v>95</v>
      </c>
      <c r="L101">
        <f>IF(A101="","",IF(ISNUMBER(MATCH(A101,K_Name,0)),MATCH(A101,K_Name,0),""))</f>
        <v/>
      </c>
      <c r="M101">
        <f>IF(L101="","",INDEX(K_Mode,L101))</f>
        <v/>
      </c>
      <c r="N101">
        <f>IF(OR(L101="",B101=""),"",IF(ISNUMBER(MATCH(A101&amp;"|"&amp;B101,C_Key,0)),MATCH(A101&amp;"|"&amp;B101,C_Key,0),""))</f>
        <v/>
      </c>
      <c r="O101">
        <f>IF(N101="",0,INDEX(C_DropN,N101))</f>
        <v/>
      </c>
      <c r="P101">
        <f>IF(X101=1,IF(E101="",0,IF(ISNUMBER(E101),IF(E101&gt;=0,1,0),0)),0)</f>
        <v/>
      </c>
      <c r="Q101">
        <f>IF(AND(X101=1,E101=""),1,0)</f>
        <v/>
      </c>
      <c r="R101">
        <f>IF(P101=1,ROUND(E101/F101,10),"")</f>
        <v/>
      </c>
      <c r="S101">
        <f>IF(AND(P101=1,O101&gt;0),COUNTIFS(I_Course,A101,I_Cat,B101,I_Grd,1,I_Key,"&lt;"&amp;R101)+COUNTIFS(I_Course,A101,I_Cat,B101,I_Grd,1,I_Key,R101,I_Row,"&lt;"&amp;K101),"")</f>
        <v/>
      </c>
      <c r="T101">
        <f>IF(AND(P101=1,O101&gt;0),COUNTIFS(I_Course,A101,I_Cat,B101,I_Grd,1),"")</f>
        <v/>
      </c>
      <c r="U101">
        <f>IF(AND(P101=1,O101&gt;0),IF(S101&lt;MIN(O101,T101-1),1,0),0)</f>
        <v/>
      </c>
      <c r="V101">
        <f>IF(AND(P101=1,U101=0),1,0)</f>
        <v/>
      </c>
      <c r="W101">
        <f>IF(AND(Q101=1,ISNUMBER(D101)),INT(D101),"")</f>
        <v/>
      </c>
      <c r="X101">
        <f>IF(L101="",0,IF(G101="Yes",0,IF(NOT(ISNUMBER(F101)),0,IF(F101&lt;=0,0,IF(M101=3,1,IF(N101="",0,IF(INDEX(C_M,N101)=1,1,0)))))))</f>
        <v/>
      </c>
      <c r="Y101">
        <f>IF(LEFT(H101,3)="Not",1,0)</f>
        <v/>
      </c>
    </row>
    <row r="102">
      <c r="A102" s="18" t="n"/>
      <c r="B102" s="18" t="n"/>
      <c r="C102" s="18" t="n"/>
      <c r="D102" s="22" t="n"/>
      <c r="E102" s="19" t="n"/>
      <c r="F102" s="19" t="n"/>
      <c r="G102" s="18" t="n"/>
      <c r="H102" s="12">
        <f>IF(COUNTA(A102:G102)=0,"",IF(G102="Yes","Excused",IF(A102="","Not counted: course missing",IF(L102="","Not counted: course not on Courses sheet",IF(NOT(ISNUMBER(F102)),"Not counted: points possible missing",IF(F102&lt;=0,"Not counted: points possible missing",IF(X102=0,"Not counted: category not set up for this course",IF(E102="",IF(W102="","Upcoming",IF(W102&lt;Today,"Past due, no score yet","Upcoming")),IF(NOT(ISNUMBER(E102)),"Not counted: score isn't a number",IF(E102&lt;0,"Not counted: negative score",IF(U102=1,"Dropped (lowest)","Graded")))))))))))</f>
        <v/>
      </c>
      <c r="I102" s="16">
        <f>IF(P102=1,E102/F102,"")</f>
        <v/>
      </c>
      <c r="J102" s="17">
        <f>IF(W102="","",W102-Today)</f>
        <v/>
      </c>
      <c r="K102" t="n">
        <v>96</v>
      </c>
      <c r="L102">
        <f>IF(A102="","",IF(ISNUMBER(MATCH(A102,K_Name,0)),MATCH(A102,K_Name,0),""))</f>
        <v/>
      </c>
      <c r="M102">
        <f>IF(L102="","",INDEX(K_Mode,L102))</f>
        <v/>
      </c>
      <c r="N102">
        <f>IF(OR(L102="",B102=""),"",IF(ISNUMBER(MATCH(A102&amp;"|"&amp;B102,C_Key,0)),MATCH(A102&amp;"|"&amp;B102,C_Key,0),""))</f>
        <v/>
      </c>
      <c r="O102">
        <f>IF(N102="",0,INDEX(C_DropN,N102))</f>
        <v/>
      </c>
      <c r="P102">
        <f>IF(X102=1,IF(E102="",0,IF(ISNUMBER(E102),IF(E102&gt;=0,1,0),0)),0)</f>
        <v/>
      </c>
      <c r="Q102">
        <f>IF(AND(X102=1,E102=""),1,0)</f>
        <v/>
      </c>
      <c r="R102">
        <f>IF(P102=1,ROUND(E102/F102,10),"")</f>
        <v/>
      </c>
      <c r="S102">
        <f>IF(AND(P102=1,O102&gt;0),COUNTIFS(I_Course,A102,I_Cat,B102,I_Grd,1,I_Key,"&lt;"&amp;R102)+COUNTIFS(I_Course,A102,I_Cat,B102,I_Grd,1,I_Key,R102,I_Row,"&lt;"&amp;K102),"")</f>
        <v/>
      </c>
      <c r="T102">
        <f>IF(AND(P102=1,O102&gt;0),COUNTIFS(I_Course,A102,I_Cat,B102,I_Grd,1),"")</f>
        <v/>
      </c>
      <c r="U102">
        <f>IF(AND(P102=1,O102&gt;0),IF(S102&lt;MIN(O102,T102-1),1,0),0)</f>
        <v/>
      </c>
      <c r="V102">
        <f>IF(AND(P102=1,U102=0),1,0)</f>
        <v/>
      </c>
      <c r="W102">
        <f>IF(AND(Q102=1,ISNUMBER(D102)),INT(D102),"")</f>
        <v/>
      </c>
      <c r="X102">
        <f>IF(L102="",0,IF(G102="Yes",0,IF(NOT(ISNUMBER(F102)),0,IF(F102&lt;=0,0,IF(M102=3,1,IF(N102="",0,IF(INDEX(C_M,N102)=1,1,0)))))))</f>
        <v/>
      </c>
      <c r="Y102">
        <f>IF(LEFT(H102,3)="Not",1,0)</f>
        <v/>
      </c>
    </row>
    <row r="103">
      <c r="A103" s="18" t="n"/>
      <c r="B103" s="18" t="n"/>
      <c r="C103" s="18" t="n"/>
      <c r="D103" s="22" t="n"/>
      <c r="E103" s="19" t="n"/>
      <c r="F103" s="19" t="n"/>
      <c r="G103" s="18" t="n"/>
      <c r="H103" s="12">
        <f>IF(COUNTA(A103:G103)=0,"",IF(G103="Yes","Excused",IF(A103="","Not counted: course missing",IF(L103="","Not counted: course not on Courses sheet",IF(NOT(ISNUMBER(F103)),"Not counted: points possible missing",IF(F103&lt;=0,"Not counted: points possible missing",IF(X103=0,"Not counted: category not set up for this course",IF(E103="",IF(W103="","Upcoming",IF(W103&lt;Today,"Past due, no score yet","Upcoming")),IF(NOT(ISNUMBER(E103)),"Not counted: score isn't a number",IF(E103&lt;0,"Not counted: negative score",IF(U103=1,"Dropped (lowest)","Graded")))))))))))</f>
        <v/>
      </c>
      <c r="I103" s="16">
        <f>IF(P103=1,E103/F103,"")</f>
        <v/>
      </c>
      <c r="J103" s="17">
        <f>IF(W103="","",W103-Today)</f>
        <v/>
      </c>
      <c r="K103" t="n">
        <v>97</v>
      </c>
      <c r="L103">
        <f>IF(A103="","",IF(ISNUMBER(MATCH(A103,K_Name,0)),MATCH(A103,K_Name,0),""))</f>
        <v/>
      </c>
      <c r="M103">
        <f>IF(L103="","",INDEX(K_Mode,L103))</f>
        <v/>
      </c>
      <c r="N103">
        <f>IF(OR(L103="",B103=""),"",IF(ISNUMBER(MATCH(A103&amp;"|"&amp;B103,C_Key,0)),MATCH(A103&amp;"|"&amp;B103,C_Key,0),""))</f>
        <v/>
      </c>
      <c r="O103">
        <f>IF(N103="",0,INDEX(C_DropN,N103))</f>
        <v/>
      </c>
      <c r="P103">
        <f>IF(X103=1,IF(E103="",0,IF(ISNUMBER(E103),IF(E103&gt;=0,1,0),0)),0)</f>
        <v/>
      </c>
      <c r="Q103">
        <f>IF(AND(X103=1,E103=""),1,0)</f>
        <v/>
      </c>
      <c r="R103">
        <f>IF(P103=1,ROUND(E103/F103,10),"")</f>
        <v/>
      </c>
      <c r="S103">
        <f>IF(AND(P103=1,O103&gt;0),COUNTIFS(I_Course,A103,I_Cat,B103,I_Grd,1,I_Key,"&lt;"&amp;R103)+COUNTIFS(I_Course,A103,I_Cat,B103,I_Grd,1,I_Key,R103,I_Row,"&lt;"&amp;K103),"")</f>
        <v/>
      </c>
      <c r="T103">
        <f>IF(AND(P103=1,O103&gt;0),COUNTIFS(I_Course,A103,I_Cat,B103,I_Grd,1),"")</f>
        <v/>
      </c>
      <c r="U103">
        <f>IF(AND(P103=1,O103&gt;0),IF(S103&lt;MIN(O103,T103-1),1,0),0)</f>
        <v/>
      </c>
      <c r="V103">
        <f>IF(AND(P103=1,U103=0),1,0)</f>
        <v/>
      </c>
      <c r="W103">
        <f>IF(AND(Q103=1,ISNUMBER(D103)),INT(D103),"")</f>
        <v/>
      </c>
      <c r="X103">
        <f>IF(L103="",0,IF(G103="Yes",0,IF(NOT(ISNUMBER(F103)),0,IF(F103&lt;=0,0,IF(M103=3,1,IF(N103="",0,IF(INDEX(C_M,N103)=1,1,0)))))))</f>
        <v/>
      </c>
      <c r="Y103">
        <f>IF(LEFT(H103,3)="Not",1,0)</f>
        <v/>
      </c>
    </row>
    <row r="104">
      <c r="A104" s="18" t="n"/>
      <c r="B104" s="18" t="n"/>
      <c r="C104" s="18" t="n"/>
      <c r="D104" s="22" t="n"/>
      <c r="E104" s="19" t="n"/>
      <c r="F104" s="19" t="n"/>
      <c r="G104" s="18" t="n"/>
      <c r="H104" s="12">
        <f>IF(COUNTA(A104:G104)=0,"",IF(G104="Yes","Excused",IF(A104="","Not counted: course missing",IF(L104="","Not counted: course not on Courses sheet",IF(NOT(ISNUMBER(F104)),"Not counted: points possible missing",IF(F104&lt;=0,"Not counted: points possible missing",IF(X104=0,"Not counted: category not set up for this course",IF(E104="",IF(W104="","Upcoming",IF(W104&lt;Today,"Past due, no score yet","Upcoming")),IF(NOT(ISNUMBER(E104)),"Not counted: score isn't a number",IF(E104&lt;0,"Not counted: negative score",IF(U104=1,"Dropped (lowest)","Graded")))))))))))</f>
        <v/>
      </c>
      <c r="I104" s="16">
        <f>IF(P104=1,E104/F104,"")</f>
        <v/>
      </c>
      <c r="J104" s="17">
        <f>IF(W104="","",W104-Today)</f>
        <v/>
      </c>
      <c r="K104" t="n">
        <v>98</v>
      </c>
      <c r="L104">
        <f>IF(A104="","",IF(ISNUMBER(MATCH(A104,K_Name,0)),MATCH(A104,K_Name,0),""))</f>
        <v/>
      </c>
      <c r="M104">
        <f>IF(L104="","",INDEX(K_Mode,L104))</f>
        <v/>
      </c>
      <c r="N104">
        <f>IF(OR(L104="",B104=""),"",IF(ISNUMBER(MATCH(A104&amp;"|"&amp;B104,C_Key,0)),MATCH(A104&amp;"|"&amp;B104,C_Key,0),""))</f>
        <v/>
      </c>
      <c r="O104">
        <f>IF(N104="",0,INDEX(C_DropN,N104))</f>
        <v/>
      </c>
      <c r="P104">
        <f>IF(X104=1,IF(E104="",0,IF(ISNUMBER(E104),IF(E104&gt;=0,1,0),0)),0)</f>
        <v/>
      </c>
      <c r="Q104">
        <f>IF(AND(X104=1,E104=""),1,0)</f>
        <v/>
      </c>
      <c r="R104">
        <f>IF(P104=1,ROUND(E104/F104,10),"")</f>
        <v/>
      </c>
      <c r="S104">
        <f>IF(AND(P104=1,O104&gt;0),COUNTIFS(I_Course,A104,I_Cat,B104,I_Grd,1,I_Key,"&lt;"&amp;R104)+COUNTIFS(I_Course,A104,I_Cat,B104,I_Grd,1,I_Key,R104,I_Row,"&lt;"&amp;K104),"")</f>
        <v/>
      </c>
      <c r="T104">
        <f>IF(AND(P104=1,O104&gt;0),COUNTIFS(I_Course,A104,I_Cat,B104,I_Grd,1),"")</f>
        <v/>
      </c>
      <c r="U104">
        <f>IF(AND(P104=1,O104&gt;0),IF(S104&lt;MIN(O104,T104-1),1,0),0)</f>
        <v/>
      </c>
      <c r="V104">
        <f>IF(AND(P104=1,U104=0),1,0)</f>
        <v/>
      </c>
      <c r="W104">
        <f>IF(AND(Q104=1,ISNUMBER(D104)),INT(D104),"")</f>
        <v/>
      </c>
      <c r="X104">
        <f>IF(L104="",0,IF(G104="Yes",0,IF(NOT(ISNUMBER(F104)),0,IF(F104&lt;=0,0,IF(M104=3,1,IF(N104="",0,IF(INDEX(C_M,N104)=1,1,0)))))))</f>
        <v/>
      </c>
      <c r="Y104">
        <f>IF(LEFT(H104,3)="Not",1,0)</f>
        <v/>
      </c>
    </row>
    <row r="105">
      <c r="A105" s="18" t="n"/>
      <c r="B105" s="18" t="n"/>
      <c r="C105" s="18" t="n"/>
      <c r="D105" s="22" t="n"/>
      <c r="E105" s="19" t="n"/>
      <c r="F105" s="19" t="n"/>
      <c r="G105" s="18" t="n"/>
      <c r="H105" s="12">
        <f>IF(COUNTA(A105:G105)=0,"",IF(G105="Yes","Excused",IF(A105="","Not counted: course missing",IF(L105="","Not counted: course not on Courses sheet",IF(NOT(ISNUMBER(F105)),"Not counted: points possible missing",IF(F105&lt;=0,"Not counted: points possible missing",IF(X105=0,"Not counted: category not set up for this course",IF(E105="",IF(W105="","Upcoming",IF(W105&lt;Today,"Past due, no score yet","Upcoming")),IF(NOT(ISNUMBER(E105)),"Not counted: score isn't a number",IF(E105&lt;0,"Not counted: negative score",IF(U105=1,"Dropped (lowest)","Graded")))))))))))</f>
        <v/>
      </c>
      <c r="I105" s="16">
        <f>IF(P105=1,E105/F105,"")</f>
        <v/>
      </c>
      <c r="J105" s="17">
        <f>IF(W105="","",W105-Today)</f>
        <v/>
      </c>
      <c r="K105" t="n">
        <v>99</v>
      </c>
      <c r="L105">
        <f>IF(A105="","",IF(ISNUMBER(MATCH(A105,K_Name,0)),MATCH(A105,K_Name,0),""))</f>
        <v/>
      </c>
      <c r="M105">
        <f>IF(L105="","",INDEX(K_Mode,L105))</f>
        <v/>
      </c>
      <c r="N105">
        <f>IF(OR(L105="",B105=""),"",IF(ISNUMBER(MATCH(A105&amp;"|"&amp;B105,C_Key,0)),MATCH(A105&amp;"|"&amp;B105,C_Key,0),""))</f>
        <v/>
      </c>
      <c r="O105">
        <f>IF(N105="",0,INDEX(C_DropN,N105))</f>
        <v/>
      </c>
      <c r="P105">
        <f>IF(X105=1,IF(E105="",0,IF(ISNUMBER(E105),IF(E105&gt;=0,1,0),0)),0)</f>
        <v/>
      </c>
      <c r="Q105">
        <f>IF(AND(X105=1,E105=""),1,0)</f>
        <v/>
      </c>
      <c r="R105">
        <f>IF(P105=1,ROUND(E105/F105,10),"")</f>
        <v/>
      </c>
      <c r="S105">
        <f>IF(AND(P105=1,O105&gt;0),COUNTIFS(I_Course,A105,I_Cat,B105,I_Grd,1,I_Key,"&lt;"&amp;R105)+COUNTIFS(I_Course,A105,I_Cat,B105,I_Grd,1,I_Key,R105,I_Row,"&lt;"&amp;K105),"")</f>
        <v/>
      </c>
      <c r="T105">
        <f>IF(AND(P105=1,O105&gt;0),COUNTIFS(I_Course,A105,I_Cat,B105,I_Grd,1),"")</f>
        <v/>
      </c>
      <c r="U105">
        <f>IF(AND(P105=1,O105&gt;0),IF(S105&lt;MIN(O105,T105-1),1,0),0)</f>
        <v/>
      </c>
      <c r="V105">
        <f>IF(AND(P105=1,U105=0),1,0)</f>
        <v/>
      </c>
      <c r="W105">
        <f>IF(AND(Q105=1,ISNUMBER(D105)),INT(D105),"")</f>
        <v/>
      </c>
      <c r="X105">
        <f>IF(L105="",0,IF(G105="Yes",0,IF(NOT(ISNUMBER(F105)),0,IF(F105&lt;=0,0,IF(M105=3,1,IF(N105="",0,IF(INDEX(C_M,N105)=1,1,0)))))))</f>
        <v/>
      </c>
      <c r="Y105">
        <f>IF(LEFT(H105,3)="Not",1,0)</f>
        <v/>
      </c>
    </row>
    <row r="106">
      <c r="A106" s="18" t="n"/>
      <c r="B106" s="18" t="n"/>
      <c r="C106" s="18" t="n"/>
      <c r="D106" s="22" t="n"/>
      <c r="E106" s="19" t="n"/>
      <c r="F106" s="19" t="n"/>
      <c r="G106" s="18" t="n"/>
      <c r="H106" s="12">
        <f>IF(COUNTA(A106:G106)=0,"",IF(G106="Yes","Excused",IF(A106="","Not counted: course missing",IF(L106="","Not counted: course not on Courses sheet",IF(NOT(ISNUMBER(F106)),"Not counted: points possible missing",IF(F106&lt;=0,"Not counted: points possible missing",IF(X106=0,"Not counted: category not set up for this course",IF(E106="",IF(W106="","Upcoming",IF(W106&lt;Today,"Past due, no score yet","Upcoming")),IF(NOT(ISNUMBER(E106)),"Not counted: score isn't a number",IF(E106&lt;0,"Not counted: negative score",IF(U106=1,"Dropped (lowest)","Graded")))))))))))</f>
        <v/>
      </c>
      <c r="I106" s="16">
        <f>IF(P106=1,E106/F106,"")</f>
        <v/>
      </c>
      <c r="J106" s="17">
        <f>IF(W106="","",W106-Today)</f>
        <v/>
      </c>
      <c r="K106" t="n">
        <v>100</v>
      </c>
      <c r="L106">
        <f>IF(A106="","",IF(ISNUMBER(MATCH(A106,K_Name,0)),MATCH(A106,K_Name,0),""))</f>
        <v/>
      </c>
      <c r="M106">
        <f>IF(L106="","",INDEX(K_Mode,L106))</f>
        <v/>
      </c>
      <c r="N106">
        <f>IF(OR(L106="",B106=""),"",IF(ISNUMBER(MATCH(A106&amp;"|"&amp;B106,C_Key,0)),MATCH(A106&amp;"|"&amp;B106,C_Key,0),""))</f>
        <v/>
      </c>
      <c r="O106">
        <f>IF(N106="",0,INDEX(C_DropN,N106))</f>
        <v/>
      </c>
      <c r="P106">
        <f>IF(X106=1,IF(E106="",0,IF(ISNUMBER(E106),IF(E106&gt;=0,1,0),0)),0)</f>
        <v/>
      </c>
      <c r="Q106">
        <f>IF(AND(X106=1,E106=""),1,0)</f>
        <v/>
      </c>
      <c r="R106">
        <f>IF(P106=1,ROUND(E106/F106,10),"")</f>
        <v/>
      </c>
      <c r="S106">
        <f>IF(AND(P106=1,O106&gt;0),COUNTIFS(I_Course,A106,I_Cat,B106,I_Grd,1,I_Key,"&lt;"&amp;R106)+COUNTIFS(I_Course,A106,I_Cat,B106,I_Grd,1,I_Key,R106,I_Row,"&lt;"&amp;K106),"")</f>
        <v/>
      </c>
      <c r="T106">
        <f>IF(AND(P106=1,O106&gt;0),COUNTIFS(I_Course,A106,I_Cat,B106,I_Grd,1),"")</f>
        <v/>
      </c>
      <c r="U106">
        <f>IF(AND(P106=1,O106&gt;0),IF(S106&lt;MIN(O106,T106-1),1,0),0)</f>
        <v/>
      </c>
      <c r="V106">
        <f>IF(AND(P106=1,U106=0),1,0)</f>
        <v/>
      </c>
      <c r="W106">
        <f>IF(AND(Q106=1,ISNUMBER(D106)),INT(D106),"")</f>
        <v/>
      </c>
      <c r="X106">
        <f>IF(L106="",0,IF(G106="Yes",0,IF(NOT(ISNUMBER(F106)),0,IF(F106&lt;=0,0,IF(M106=3,1,IF(N106="",0,IF(INDEX(C_M,N106)=1,1,0)))))))</f>
        <v/>
      </c>
      <c r="Y106">
        <f>IF(LEFT(H106,3)="Not",1,0)</f>
        <v/>
      </c>
    </row>
    <row r="107">
      <c r="A107" s="18" t="n"/>
      <c r="B107" s="18" t="n"/>
      <c r="C107" s="18" t="n"/>
      <c r="D107" s="22" t="n"/>
      <c r="E107" s="19" t="n"/>
      <c r="F107" s="19" t="n"/>
      <c r="G107" s="18" t="n"/>
      <c r="H107" s="12">
        <f>IF(COUNTA(A107:G107)=0,"",IF(G107="Yes","Excused",IF(A107="","Not counted: course missing",IF(L107="","Not counted: course not on Courses sheet",IF(NOT(ISNUMBER(F107)),"Not counted: points possible missing",IF(F107&lt;=0,"Not counted: points possible missing",IF(X107=0,"Not counted: category not set up for this course",IF(E107="",IF(W107="","Upcoming",IF(W107&lt;Today,"Past due, no score yet","Upcoming")),IF(NOT(ISNUMBER(E107)),"Not counted: score isn't a number",IF(E107&lt;0,"Not counted: negative score",IF(U107=1,"Dropped (lowest)","Graded")))))))))))</f>
        <v/>
      </c>
      <c r="I107" s="16">
        <f>IF(P107=1,E107/F107,"")</f>
        <v/>
      </c>
      <c r="J107" s="17">
        <f>IF(W107="","",W107-Today)</f>
        <v/>
      </c>
      <c r="K107" t="n">
        <v>101</v>
      </c>
      <c r="L107">
        <f>IF(A107="","",IF(ISNUMBER(MATCH(A107,K_Name,0)),MATCH(A107,K_Name,0),""))</f>
        <v/>
      </c>
      <c r="M107">
        <f>IF(L107="","",INDEX(K_Mode,L107))</f>
        <v/>
      </c>
      <c r="N107">
        <f>IF(OR(L107="",B107=""),"",IF(ISNUMBER(MATCH(A107&amp;"|"&amp;B107,C_Key,0)),MATCH(A107&amp;"|"&amp;B107,C_Key,0),""))</f>
        <v/>
      </c>
      <c r="O107">
        <f>IF(N107="",0,INDEX(C_DropN,N107))</f>
        <v/>
      </c>
      <c r="P107">
        <f>IF(X107=1,IF(E107="",0,IF(ISNUMBER(E107),IF(E107&gt;=0,1,0),0)),0)</f>
        <v/>
      </c>
      <c r="Q107">
        <f>IF(AND(X107=1,E107=""),1,0)</f>
        <v/>
      </c>
      <c r="R107">
        <f>IF(P107=1,ROUND(E107/F107,10),"")</f>
        <v/>
      </c>
      <c r="S107">
        <f>IF(AND(P107=1,O107&gt;0),COUNTIFS(I_Course,A107,I_Cat,B107,I_Grd,1,I_Key,"&lt;"&amp;R107)+COUNTIFS(I_Course,A107,I_Cat,B107,I_Grd,1,I_Key,R107,I_Row,"&lt;"&amp;K107),"")</f>
        <v/>
      </c>
      <c r="T107">
        <f>IF(AND(P107=1,O107&gt;0),COUNTIFS(I_Course,A107,I_Cat,B107,I_Grd,1),"")</f>
        <v/>
      </c>
      <c r="U107">
        <f>IF(AND(P107=1,O107&gt;0),IF(S107&lt;MIN(O107,T107-1),1,0),0)</f>
        <v/>
      </c>
      <c r="V107">
        <f>IF(AND(P107=1,U107=0),1,0)</f>
        <v/>
      </c>
      <c r="W107">
        <f>IF(AND(Q107=1,ISNUMBER(D107)),INT(D107),"")</f>
        <v/>
      </c>
      <c r="X107">
        <f>IF(L107="",0,IF(G107="Yes",0,IF(NOT(ISNUMBER(F107)),0,IF(F107&lt;=0,0,IF(M107=3,1,IF(N107="",0,IF(INDEX(C_M,N107)=1,1,0)))))))</f>
        <v/>
      </c>
      <c r="Y107">
        <f>IF(LEFT(H107,3)="Not",1,0)</f>
        <v/>
      </c>
    </row>
    <row r="108">
      <c r="A108" s="18" t="n"/>
      <c r="B108" s="18" t="n"/>
      <c r="C108" s="18" t="n"/>
      <c r="D108" s="22" t="n"/>
      <c r="E108" s="19" t="n"/>
      <c r="F108" s="19" t="n"/>
      <c r="G108" s="18" t="n"/>
      <c r="H108" s="12">
        <f>IF(COUNTA(A108:G108)=0,"",IF(G108="Yes","Excused",IF(A108="","Not counted: course missing",IF(L108="","Not counted: course not on Courses sheet",IF(NOT(ISNUMBER(F108)),"Not counted: points possible missing",IF(F108&lt;=0,"Not counted: points possible missing",IF(X108=0,"Not counted: category not set up for this course",IF(E108="",IF(W108="","Upcoming",IF(W108&lt;Today,"Past due, no score yet","Upcoming")),IF(NOT(ISNUMBER(E108)),"Not counted: score isn't a number",IF(E108&lt;0,"Not counted: negative score",IF(U108=1,"Dropped (lowest)","Graded")))))))))))</f>
        <v/>
      </c>
      <c r="I108" s="16">
        <f>IF(P108=1,E108/F108,"")</f>
        <v/>
      </c>
      <c r="J108" s="17">
        <f>IF(W108="","",W108-Today)</f>
        <v/>
      </c>
      <c r="K108" t="n">
        <v>102</v>
      </c>
      <c r="L108">
        <f>IF(A108="","",IF(ISNUMBER(MATCH(A108,K_Name,0)),MATCH(A108,K_Name,0),""))</f>
        <v/>
      </c>
      <c r="M108">
        <f>IF(L108="","",INDEX(K_Mode,L108))</f>
        <v/>
      </c>
      <c r="N108">
        <f>IF(OR(L108="",B108=""),"",IF(ISNUMBER(MATCH(A108&amp;"|"&amp;B108,C_Key,0)),MATCH(A108&amp;"|"&amp;B108,C_Key,0),""))</f>
        <v/>
      </c>
      <c r="O108">
        <f>IF(N108="",0,INDEX(C_DropN,N108))</f>
        <v/>
      </c>
      <c r="P108">
        <f>IF(X108=1,IF(E108="",0,IF(ISNUMBER(E108),IF(E108&gt;=0,1,0),0)),0)</f>
        <v/>
      </c>
      <c r="Q108">
        <f>IF(AND(X108=1,E108=""),1,0)</f>
        <v/>
      </c>
      <c r="R108">
        <f>IF(P108=1,ROUND(E108/F108,10),"")</f>
        <v/>
      </c>
      <c r="S108">
        <f>IF(AND(P108=1,O108&gt;0),COUNTIFS(I_Course,A108,I_Cat,B108,I_Grd,1,I_Key,"&lt;"&amp;R108)+COUNTIFS(I_Course,A108,I_Cat,B108,I_Grd,1,I_Key,R108,I_Row,"&lt;"&amp;K108),"")</f>
        <v/>
      </c>
      <c r="T108">
        <f>IF(AND(P108=1,O108&gt;0),COUNTIFS(I_Course,A108,I_Cat,B108,I_Grd,1),"")</f>
        <v/>
      </c>
      <c r="U108">
        <f>IF(AND(P108=1,O108&gt;0),IF(S108&lt;MIN(O108,T108-1),1,0),0)</f>
        <v/>
      </c>
      <c r="V108">
        <f>IF(AND(P108=1,U108=0),1,0)</f>
        <v/>
      </c>
      <c r="W108">
        <f>IF(AND(Q108=1,ISNUMBER(D108)),INT(D108),"")</f>
        <v/>
      </c>
      <c r="X108">
        <f>IF(L108="",0,IF(G108="Yes",0,IF(NOT(ISNUMBER(F108)),0,IF(F108&lt;=0,0,IF(M108=3,1,IF(N108="",0,IF(INDEX(C_M,N108)=1,1,0)))))))</f>
        <v/>
      </c>
      <c r="Y108">
        <f>IF(LEFT(H108,3)="Not",1,0)</f>
        <v/>
      </c>
    </row>
    <row r="109">
      <c r="A109" s="18" t="n"/>
      <c r="B109" s="18" t="n"/>
      <c r="C109" s="18" t="n"/>
      <c r="D109" s="22" t="n"/>
      <c r="E109" s="19" t="n"/>
      <c r="F109" s="19" t="n"/>
      <c r="G109" s="18" t="n"/>
      <c r="H109" s="12">
        <f>IF(COUNTA(A109:G109)=0,"",IF(G109="Yes","Excused",IF(A109="","Not counted: course missing",IF(L109="","Not counted: course not on Courses sheet",IF(NOT(ISNUMBER(F109)),"Not counted: points possible missing",IF(F109&lt;=0,"Not counted: points possible missing",IF(X109=0,"Not counted: category not set up for this course",IF(E109="",IF(W109="","Upcoming",IF(W109&lt;Today,"Past due, no score yet","Upcoming")),IF(NOT(ISNUMBER(E109)),"Not counted: score isn't a number",IF(E109&lt;0,"Not counted: negative score",IF(U109=1,"Dropped (lowest)","Graded")))))))))))</f>
        <v/>
      </c>
      <c r="I109" s="16">
        <f>IF(P109=1,E109/F109,"")</f>
        <v/>
      </c>
      <c r="J109" s="17">
        <f>IF(W109="","",W109-Today)</f>
        <v/>
      </c>
      <c r="K109" t="n">
        <v>103</v>
      </c>
      <c r="L109">
        <f>IF(A109="","",IF(ISNUMBER(MATCH(A109,K_Name,0)),MATCH(A109,K_Name,0),""))</f>
        <v/>
      </c>
      <c r="M109">
        <f>IF(L109="","",INDEX(K_Mode,L109))</f>
        <v/>
      </c>
      <c r="N109">
        <f>IF(OR(L109="",B109=""),"",IF(ISNUMBER(MATCH(A109&amp;"|"&amp;B109,C_Key,0)),MATCH(A109&amp;"|"&amp;B109,C_Key,0),""))</f>
        <v/>
      </c>
      <c r="O109">
        <f>IF(N109="",0,INDEX(C_DropN,N109))</f>
        <v/>
      </c>
      <c r="P109">
        <f>IF(X109=1,IF(E109="",0,IF(ISNUMBER(E109),IF(E109&gt;=0,1,0),0)),0)</f>
        <v/>
      </c>
      <c r="Q109">
        <f>IF(AND(X109=1,E109=""),1,0)</f>
        <v/>
      </c>
      <c r="R109">
        <f>IF(P109=1,ROUND(E109/F109,10),"")</f>
        <v/>
      </c>
      <c r="S109">
        <f>IF(AND(P109=1,O109&gt;0),COUNTIFS(I_Course,A109,I_Cat,B109,I_Grd,1,I_Key,"&lt;"&amp;R109)+COUNTIFS(I_Course,A109,I_Cat,B109,I_Grd,1,I_Key,R109,I_Row,"&lt;"&amp;K109),"")</f>
        <v/>
      </c>
      <c r="T109">
        <f>IF(AND(P109=1,O109&gt;0),COUNTIFS(I_Course,A109,I_Cat,B109,I_Grd,1),"")</f>
        <v/>
      </c>
      <c r="U109">
        <f>IF(AND(P109=1,O109&gt;0),IF(S109&lt;MIN(O109,T109-1),1,0),0)</f>
        <v/>
      </c>
      <c r="V109">
        <f>IF(AND(P109=1,U109=0),1,0)</f>
        <v/>
      </c>
      <c r="W109">
        <f>IF(AND(Q109=1,ISNUMBER(D109)),INT(D109),"")</f>
        <v/>
      </c>
      <c r="X109">
        <f>IF(L109="",0,IF(G109="Yes",0,IF(NOT(ISNUMBER(F109)),0,IF(F109&lt;=0,0,IF(M109=3,1,IF(N109="",0,IF(INDEX(C_M,N109)=1,1,0)))))))</f>
        <v/>
      </c>
      <c r="Y109">
        <f>IF(LEFT(H109,3)="Not",1,0)</f>
        <v/>
      </c>
    </row>
    <row r="110">
      <c r="A110" s="18" t="n"/>
      <c r="B110" s="18" t="n"/>
      <c r="C110" s="18" t="n"/>
      <c r="D110" s="22" t="n"/>
      <c r="E110" s="19" t="n"/>
      <c r="F110" s="19" t="n"/>
      <c r="G110" s="18" t="n"/>
      <c r="H110" s="12">
        <f>IF(COUNTA(A110:G110)=0,"",IF(G110="Yes","Excused",IF(A110="","Not counted: course missing",IF(L110="","Not counted: course not on Courses sheet",IF(NOT(ISNUMBER(F110)),"Not counted: points possible missing",IF(F110&lt;=0,"Not counted: points possible missing",IF(X110=0,"Not counted: category not set up for this course",IF(E110="",IF(W110="","Upcoming",IF(W110&lt;Today,"Past due, no score yet","Upcoming")),IF(NOT(ISNUMBER(E110)),"Not counted: score isn't a number",IF(E110&lt;0,"Not counted: negative score",IF(U110=1,"Dropped (lowest)","Graded")))))))))))</f>
        <v/>
      </c>
      <c r="I110" s="16">
        <f>IF(P110=1,E110/F110,"")</f>
        <v/>
      </c>
      <c r="J110" s="17">
        <f>IF(W110="","",W110-Today)</f>
        <v/>
      </c>
      <c r="K110" t="n">
        <v>104</v>
      </c>
      <c r="L110">
        <f>IF(A110="","",IF(ISNUMBER(MATCH(A110,K_Name,0)),MATCH(A110,K_Name,0),""))</f>
        <v/>
      </c>
      <c r="M110">
        <f>IF(L110="","",INDEX(K_Mode,L110))</f>
        <v/>
      </c>
      <c r="N110">
        <f>IF(OR(L110="",B110=""),"",IF(ISNUMBER(MATCH(A110&amp;"|"&amp;B110,C_Key,0)),MATCH(A110&amp;"|"&amp;B110,C_Key,0),""))</f>
        <v/>
      </c>
      <c r="O110">
        <f>IF(N110="",0,INDEX(C_DropN,N110))</f>
        <v/>
      </c>
      <c r="P110">
        <f>IF(X110=1,IF(E110="",0,IF(ISNUMBER(E110),IF(E110&gt;=0,1,0),0)),0)</f>
        <v/>
      </c>
      <c r="Q110">
        <f>IF(AND(X110=1,E110=""),1,0)</f>
        <v/>
      </c>
      <c r="R110">
        <f>IF(P110=1,ROUND(E110/F110,10),"")</f>
        <v/>
      </c>
      <c r="S110">
        <f>IF(AND(P110=1,O110&gt;0),COUNTIFS(I_Course,A110,I_Cat,B110,I_Grd,1,I_Key,"&lt;"&amp;R110)+COUNTIFS(I_Course,A110,I_Cat,B110,I_Grd,1,I_Key,R110,I_Row,"&lt;"&amp;K110),"")</f>
        <v/>
      </c>
      <c r="T110">
        <f>IF(AND(P110=1,O110&gt;0),COUNTIFS(I_Course,A110,I_Cat,B110,I_Grd,1),"")</f>
        <v/>
      </c>
      <c r="U110">
        <f>IF(AND(P110=1,O110&gt;0),IF(S110&lt;MIN(O110,T110-1),1,0),0)</f>
        <v/>
      </c>
      <c r="V110">
        <f>IF(AND(P110=1,U110=0),1,0)</f>
        <v/>
      </c>
      <c r="W110">
        <f>IF(AND(Q110=1,ISNUMBER(D110)),INT(D110),"")</f>
        <v/>
      </c>
      <c r="X110">
        <f>IF(L110="",0,IF(G110="Yes",0,IF(NOT(ISNUMBER(F110)),0,IF(F110&lt;=0,0,IF(M110=3,1,IF(N110="",0,IF(INDEX(C_M,N110)=1,1,0)))))))</f>
        <v/>
      </c>
      <c r="Y110">
        <f>IF(LEFT(H110,3)="Not",1,0)</f>
        <v/>
      </c>
    </row>
    <row r="111">
      <c r="A111" s="18" t="n"/>
      <c r="B111" s="18" t="n"/>
      <c r="C111" s="18" t="n"/>
      <c r="D111" s="22" t="n"/>
      <c r="E111" s="19" t="n"/>
      <c r="F111" s="19" t="n"/>
      <c r="G111" s="18" t="n"/>
      <c r="H111" s="12">
        <f>IF(COUNTA(A111:G111)=0,"",IF(G111="Yes","Excused",IF(A111="","Not counted: course missing",IF(L111="","Not counted: course not on Courses sheet",IF(NOT(ISNUMBER(F111)),"Not counted: points possible missing",IF(F111&lt;=0,"Not counted: points possible missing",IF(X111=0,"Not counted: category not set up for this course",IF(E111="",IF(W111="","Upcoming",IF(W111&lt;Today,"Past due, no score yet","Upcoming")),IF(NOT(ISNUMBER(E111)),"Not counted: score isn't a number",IF(E111&lt;0,"Not counted: negative score",IF(U111=1,"Dropped (lowest)","Graded")))))))))))</f>
        <v/>
      </c>
      <c r="I111" s="16">
        <f>IF(P111=1,E111/F111,"")</f>
        <v/>
      </c>
      <c r="J111" s="17">
        <f>IF(W111="","",W111-Today)</f>
        <v/>
      </c>
      <c r="K111" t="n">
        <v>105</v>
      </c>
      <c r="L111">
        <f>IF(A111="","",IF(ISNUMBER(MATCH(A111,K_Name,0)),MATCH(A111,K_Name,0),""))</f>
        <v/>
      </c>
      <c r="M111">
        <f>IF(L111="","",INDEX(K_Mode,L111))</f>
        <v/>
      </c>
      <c r="N111">
        <f>IF(OR(L111="",B111=""),"",IF(ISNUMBER(MATCH(A111&amp;"|"&amp;B111,C_Key,0)),MATCH(A111&amp;"|"&amp;B111,C_Key,0),""))</f>
        <v/>
      </c>
      <c r="O111">
        <f>IF(N111="",0,INDEX(C_DropN,N111))</f>
        <v/>
      </c>
      <c r="P111">
        <f>IF(X111=1,IF(E111="",0,IF(ISNUMBER(E111),IF(E111&gt;=0,1,0),0)),0)</f>
        <v/>
      </c>
      <c r="Q111">
        <f>IF(AND(X111=1,E111=""),1,0)</f>
        <v/>
      </c>
      <c r="R111">
        <f>IF(P111=1,ROUND(E111/F111,10),"")</f>
        <v/>
      </c>
      <c r="S111">
        <f>IF(AND(P111=1,O111&gt;0),COUNTIFS(I_Course,A111,I_Cat,B111,I_Grd,1,I_Key,"&lt;"&amp;R111)+COUNTIFS(I_Course,A111,I_Cat,B111,I_Grd,1,I_Key,R111,I_Row,"&lt;"&amp;K111),"")</f>
        <v/>
      </c>
      <c r="T111">
        <f>IF(AND(P111=1,O111&gt;0),COUNTIFS(I_Course,A111,I_Cat,B111,I_Grd,1),"")</f>
        <v/>
      </c>
      <c r="U111">
        <f>IF(AND(P111=1,O111&gt;0),IF(S111&lt;MIN(O111,T111-1),1,0),0)</f>
        <v/>
      </c>
      <c r="V111">
        <f>IF(AND(P111=1,U111=0),1,0)</f>
        <v/>
      </c>
      <c r="W111">
        <f>IF(AND(Q111=1,ISNUMBER(D111)),INT(D111),"")</f>
        <v/>
      </c>
      <c r="X111">
        <f>IF(L111="",0,IF(G111="Yes",0,IF(NOT(ISNUMBER(F111)),0,IF(F111&lt;=0,0,IF(M111=3,1,IF(N111="",0,IF(INDEX(C_M,N111)=1,1,0)))))))</f>
        <v/>
      </c>
      <c r="Y111">
        <f>IF(LEFT(H111,3)="Not",1,0)</f>
        <v/>
      </c>
    </row>
    <row r="112">
      <c r="A112" s="18" t="n"/>
      <c r="B112" s="18" t="n"/>
      <c r="C112" s="18" t="n"/>
      <c r="D112" s="22" t="n"/>
      <c r="E112" s="19" t="n"/>
      <c r="F112" s="19" t="n"/>
      <c r="G112" s="18" t="n"/>
      <c r="H112" s="12">
        <f>IF(COUNTA(A112:G112)=0,"",IF(G112="Yes","Excused",IF(A112="","Not counted: course missing",IF(L112="","Not counted: course not on Courses sheet",IF(NOT(ISNUMBER(F112)),"Not counted: points possible missing",IF(F112&lt;=0,"Not counted: points possible missing",IF(X112=0,"Not counted: category not set up for this course",IF(E112="",IF(W112="","Upcoming",IF(W112&lt;Today,"Past due, no score yet","Upcoming")),IF(NOT(ISNUMBER(E112)),"Not counted: score isn't a number",IF(E112&lt;0,"Not counted: negative score",IF(U112=1,"Dropped (lowest)","Graded")))))))))))</f>
        <v/>
      </c>
      <c r="I112" s="16">
        <f>IF(P112=1,E112/F112,"")</f>
        <v/>
      </c>
      <c r="J112" s="17">
        <f>IF(W112="","",W112-Today)</f>
        <v/>
      </c>
      <c r="K112" t="n">
        <v>106</v>
      </c>
      <c r="L112">
        <f>IF(A112="","",IF(ISNUMBER(MATCH(A112,K_Name,0)),MATCH(A112,K_Name,0),""))</f>
        <v/>
      </c>
      <c r="M112">
        <f>IF(L112="","",INDEX(K_Mode,L112))</f>
        <v/>
      </c>
      <c r="N112">
        <f>IF(OR(L112="",B112=""),"",IF(ISNUMBER(MATCH(A112&amp;"|"&amp;B112,C_Key,0)),MATCH(A112&amp;"|"&amp;B112,C_Key,0),""))</f>
        <v/>
      </c>
      <c r="O112">
        <f>IF(N112="",0,INDEX(C_DropN,N112))</f>
        <v/>
      </c>
      <c r="P112">
        <f>IF(X112=1,IF(E112="",0,IF(ISNUMBER(E112),IF(E112&gt;=0,1,0),0)),0)</f>
        <v/>
      </c>
      <c r="Q112">
        <f>IF(AND(X112=1,E112=""),1,0)</f>
        <v/>
      </c>
      <c r="R112">
        <f>IF(P112=1,ROUND(E112/F112,10),"")</f>
        <v/>
      </c>
      <c r="S112">
        <f>IF(AND(P112=1,O112&gt;0),COUNTIFS(I_Course,A112,I_Cat,B112,I_Grd,1,I_Key,"&lt;"&amp;R112)+COUNTIFS(I_Course,A112,I_Cat,B112,I_Grd,1,I_Key,R112,I_Row,"&lt;"&amp;K112),"")</f>
        <v/>
      </c>
      <c r="T112">
        <f>IF(AND(P112=1,O112&gt;0),COUNTIFS(I_Course,A112,I_Cat,B112,I_Grd,1),"")</f>
        <v/>
      </c>
      <c r="U112">
        <f>IF(AND(P112=1,O112&gt;0),IF(S112&lt;MIN(O112,T112-1),1,0),0)</f>
        <v/>
      </c>
      <c r="V112">
        <f>IF(AND(P112=1,U112=0),1,0)</f>
        <v/>
      </c>
      <c r="W112">
        <f>IF(AND(Q112=1,ISNUMBER(D112)),INT(D112),"")</f>
        <v/>
      </c>
      <c r="X112">
        <f>IF(L112="",0,IF(G112="Yes",0,IF(NOT(ISNUMBER(F112)),0,IF(F112&lt;=0,0,IF(M112=3,1,IF(N112="",0,IF(INDEX(C_M,N112)=1,1,0)))))))</f>
        <v/>
      </c>
      <c r="Y112">
        <f>IF(LEFT(H112,3)="Not",1,0)</f>
        <v/>
      </c>
    </row>
    <row r="113">
      <c r="A113" s="18" t="n"/>
      <c r="B113" s="18" t="n"/>
      <c r="C113" s="18" t="n"/>
      <c r="D113" s="22" t="n"/>
      <c r="E113" s="19" t="n"/>
      <c r="F113" s="19" t="n"/>
      <c r="G113" s="18" t="n"/>
      <c r="H113" s="12">
        <f>IF(COUNTA(A113:G113)=0,"",IF(G113="Yes","Excused",IF(A113="","Not counted: course missing",IF(L113="","Not counted: course not on Courses sheet",IF(NOT(ISNUMBER(F113)),"Not counted: points possible missing",IF(F113&lt;=0,"Not counted: points possible missing",IF(X113=0,"Not counted: category not set up for this course",IF(E113="",IF(W113="","Upcoming",IF(W113&lt;Today,"Past due, no score yet","Upcoming")),IF(NOT(ISNUMBER(E113)),"Not counted: score isn't a number",IF(E113&lt;0,"Not counted: negative score",IF(U113=1,"Dropped (lowest)","Graded")))))))))))</f>
        <v/>
      </c>
      <c r="I113" s="16">
        <f>IF(P113=1,E113/F113,"")</f>
        <v/>
      </c>
      <c r="J113" s="17">
        <f>IF(W113="","",W113-Today)</f>
        <v/>
      </c>
      <c r="K113" t="n">
        <v>107</v>
      </c>
      <c r="L113">
        <f>IF(A113="","",IF(ISNUMBER(MATCH(A113,K_Name,0)),MATCH(A113,K_Name,0),""))</f>
        <v/>
      </c>
      <c r="M113">
        <f>IF(L113="","",INDEX(K_Mode,L113))</f>
        <v/>
      </c>
      <c r="N113">
        <f>IF(OR(L113="",B113=""),"",IF(ISNUMBER(MATCH(A113&amp;"|"&amp;B113,C_Key,0)),MATCH(A113&amp;"|"&amp;B113,C_Key,0),""))</f>
        <v/>
      </c>
      <c r="O113">
        <f>IF(N113="",0,INDEX(C_DropN,N113))</f>
        <v/>
      </c>
      <c r="P113">
        <f>IF(X113=1,IF(E113="",0,IF(ISNUMBER(E113),IF(E113&gt;=0,1,0),0)),0)</f>
        <v/>
      </c>
      <c r="Q113">
        <f>IF(AND(X113=1,E113=""),1,0)</f>
        <v/>
      </c>
      <c r="R113">
        <f>IF(P113=1,ROUND(E113/F113,10),"")</f>
        <v/>
      </c>
      <c r="S113">
        <f>IF(AND(P113=1,O113&gt;0),COUNTIFS(I_Course,A113,I_Cat,B113,I_Grd,1,I_Key,"&lt;"&amp;R113)+COUNTIFS(I_Course,A113,I_Cat,B113,I_Grd,1,I_Key,R113,I_Row,"&lt;"&amp;K113),"")</f>
        <v/>
      </c>
      <c r="T113">
        <f>IF(AND(P113=1,O113&gt;0),COUNTIFS(I_Course,A113,I_Cat,B113,I_Grd,1),"")</f>
        <v/>
      </c>
      <c r="U113">
        <f>IF(AND(P113=1,O113&gt;0),IF(S113&lt;MIN(O113,T113-1),1,0),0)</f>
        <v/>
      </c>
      <c r="V113">
        <f>IF(AND(P113=1,U113=0),1,0)</f>
        <v/>
      </c>
      <c r="W113">
        <f>IF(AND(Q113=1,ISNUMBER(D113)),INT(D113),"")</f>
        <v/>
      </c>
      <c r="X113">
        <f>IF(L113="",0,IF(G113="Yes",0,IF(NOT(ISNUMBER(F113)),0,IF(F113&lt;=0,0,IF(M113=3,1,IF(N113="",0,IF(INDEX(C_M,N113)=1,1,0)))))))</f>
        <v/>
      </c>
      <c r="Y113">
        <f>IF(LEFT(H113,3)="Not",1,0)</f>
        <v/>
      </c>
    </row>
    <row r="114">
      <c r="A114" s="18" t="n"/>
      <c r="B114" s="18" t="n"/>
      <c r="C114" s="18" t="n"/>
      <c r="D114" s="22" t="n"/>
      <c r="E114" s="19" t="n"/>
      <c r="F114" s="19" t="n"/>
      <c r="G114" s="18" t="n"/>
      <c r="H114" s="12">
        <f>IF(COUNTA(A114:G114)=0,"",IF(G114="Yes","Excused",IF(A114="","Not counted: course missing",IF(L114="","Not counted: course not on Courses sheet",IF(NOT(ISNUMBER(F114)),"Not counted: points possible missing",IF(F114&lt;=0,"Not counted: points possible missing",IF(X114=0,"Not counted: category not set up for this course",IF(E114="",IF(W114="","Upcoming",IF(W114&lt;Today,"Past due, no score yet","Upcoming")),IF(NOT(ISNUMBER(E114)),"Not counted: score isn't a number",IF(E114&lt;0,"Not counted: negative score",IF(U114=1,"Dropped (lowest)","Graded")))))))))))</f>
        <v/>
      </c>
      <c r="I114" s="16">
        <f>IF(P114=1,E114/F114,"")</f>
        <v/>
      </c>
      <c r="J114" s="17">
        <f>IF(W114="","",W114-Today)</f>
        <v/>
      </c>
      <c r="K114" t="n">
        <v>108</v>
      </c>
      <c r="L114">
        <f>IF(A114="","",IF(ISNUMBER(MATCH(A114,K_Name,0)),MATCH(A114,K_Name,0),""))</f>
        <v/>
      </c>
      <c r="M114">
        <f>IF(L114="","",INDEX(K_Mode,L114))</f>
        <v/>
      </c>
      <c r="N114">
        <f>IF(OR(L114="",B114=""),"",IF(ISNUMBER(MATCH(A114&amp;"|"&amp;B114,C_Key,0)),MATCH(A114&amp;"|"&amp;B114,C_Key,0),""))</f>
        <v/>
      </c>
      <c r="O114">
        <f>IF(N114="",0,INDEX(C_DropN,N114))</f>
        <v/>
      </c>
      <c r="P114">
        <f>IF(X114=1,IF(E114="",0,IF(ISNUMBER(E114),IF(E114&gt;=0,1,0),0)),0)</f>
        <v/>
      </c>
      <c r="Q114">
        <f>IF(AND(X114=1,E114=""),1,0)</f>
        <v/>
      </c>
      <c r="R114">
        <f>IF(P114=1,ROUND(E114/F114,10),"")</f>
        <v/>
      </c>
      <c r="S114">
        <f>IF(AND(P114=1,O114&gt;0),COUNTIFS(I_Course,A114,I_Cat,B114,I_Grd,1,I_Key,"&lt;"&amp;R114)+COUNTIFS(I_Course,A114,I_Cat,B114,I_Grd,1,I_Key,R114,I_Row,"&lt;"&amp;K114),"")</f>
        <v/>
      </c>
      <c r="T114">
        <f>IF(AND(P114=1,O114&gt;0),COUNTIFS(I_Course,A114,I_Cat,B114,I_Grd,1),"")</f>
        <v/>
      </c>
      <c r="U114">
        <f>IF(AND(P114=1,O114&gt;0),IF(S114&lt;MIN(O114,T114-1),1,0),0)</f>
        <v/>
      </c>
      <c r="V114">
        <f>IF(AND(P114=1,U114=0),1,0)</f>
        <v/>
      </c>
      <c r="W114">
        <f>IF(AND(Q114=1,ISNUMBER(D114)),INT(D114),"")</f>
        <v/>
      </c>
      <c r="X114">
        <f>IF(L114="",0,IF(G114="Yes",0,IF(NOT(ISNUMBER(F114)),0,IF(F114&lt;=0,0,IF(M114=3,1,IF(N114="",0,IF(INDEX(C_M,N114)=1,1,0)))))))</f>
        <v/>
      </c>
      <c r="Y114">
        <f>IF(LEFT(H114,3)="Not",1,0)</f>
        <v/>
      </c>
    </row>
    <row r="115">
      <c r="A115" s="18" t="n"/>
      <c r="B115" s="18" t="n"/>
      <c r="C115" s="18" t="n"/>
      <c r="D115" s="22" t="n"/>
      <c r="E115" s="19" t="n"/>
      <c r="F115" s="19" t="n"/>
      <c r="G115" s="18" t="n"/>
      <c r="H115" s="12">
        <f>IF(COUNTA(A115:G115)=0,"",IF(G115="Yes","Excused",IF(A115="","Not counted: course missing",IF(L115="","Not counted: course not on Courses sheet",IF(NOT(ISNUMBER(F115)),"Not counted: points possible missing",IF(F115&lt;=0,"Not counted: points possible missing",IF(X115=0,"Not counted: category not set up for this course",IF(E115="",IF(W115="","Upcoming",IF(W115&lt;Today,"Past due, no score yet","Upcoming")),IF(NOT(ISNUMBER(E115)),"Not counted: score isn't a number",IF(E115&lt;0,"Not counted: negative score",IF(U115=1,"Dropped (lowest)","Graded")))))))))))</f>
        <v/>
      </c>
      <c r="I115" s="16">
        <f>IF(P115=1,E115/F115,"")</f>
        <v/>
      </c>
      <c r="J115" s="17">
        <f>IF(W115="","",W115-Today)</f>
        <v/>
      </c>
      <c r="K115" t="n">
        <v>109</v>
      </c>
      <c r="L115">
        <f>IF(A115="","",IF(ISNUMBER(MATCH(A115,K_Name,0)),MATCH(A115,K_Name,0),""))</f>
        <v/>
      </c>
      <c r="M115">
        <f>IF(L115="","",INDEX(K_Mode,L115))</f>
        <v/>
      </c>
      <c r="N115">
        <f>IF(OR(L115="",B115=""),"",IF(ISNUMBER(MATCH(A115&amp;"|"&amp;B115,C_Key,0)),MATCH(A115&amp;"|"&amp;B115,C_Key,0),""))</f>
        <v/>
      </c>
      <c r="O115">
        <f>IF(N115="",0,INDEX(C_DropN,N115))</f>
        <v/>
      </c>
      <c r="P115">
        <f>IF(X115=1,IF(E115="",0,IF(ISNUMBER(E115),IF(E115&gt;=0,1,0),0)),0)</f>
        <v/>
      </c>
      <c r="Q115">
        <f>IF(AND(X115=1,E115=""),1,0)</f>
        <v/>
      </c>
      <c r="R115">
        <f>IF(P115=1,ROUND(E115/F115,10),"")</f>
        <v/>
      </c>
      <c r="S115">
        <f>IF(AND(P115=1,O115&gt;0),COUNTIFS(I_Course,A115,I_Cat,B115,I_Grd,1,I_Key,"&lt;"&amp;R115)+COUNTIFS(I_Course,A115,I_Cat,B115,I_Grd,1,I_Key,R115,I_Row,"&lt;"&amp;K115),"")</f>
        <v/>
      </c>
      <c r="T115">
        <f>IF(AND(P115=1,O115&gt;0),COUNTIFS(I_Course,A115,I_Cat,B115,I_Grd,1),"")</f>
        <v/>
      </c>
      <c r="U115">
        <f>IF(AND(P115=1,O115&gt;0),IF(S115&lt;MIN(O115,T115-1),1,0),0)</f>
        <v/>
      </c>
      <c r="V115">
        <f>IF(AND(P115=1,U115=0),1,0)</f>
        <v/>
      </c>
      <c r="W115">
        <f>IF(AND(Q115=1,ISNUMBER(D115)),INT(D115),"")</f>
        <v/>
      </c>
      <c r="X115">
        <f>IF(L115="",0,IF(G115="Yes",0,IF(NOT(ISNUMBER(F115)),0,IF(F115&lt;=0,0,IF(M115=3,1,IF(N115="",0,IF(INDEX(C_M,N115)=1,1,0)))))))</f>
        <v/>
      </c>
      <c r="Y115">
        <f>IF(LEFT(H115,3)="Not",1,0)</f>
        <v/>
      </c>
    </row>
    <row r="116">
      <c r="A116" s="18" t="n"/>
      <c r="B116" s="18" t="n"/>
      <c r="C116" s="18" t="n"/>
      <c r="D116" s="22" t="n"/>
      <c r="E116" s="19" t="n"/>
      <c r="F116" s="19" t="n"/>
      <c r="G116" s="18" t="n"/>
      <c r="H116" s="12">
        <f>IF(COUNTA(A116:G116)=0,"",IF(G116="Yes","Excused",IF(A116="","Not counted: course missing",IF(L116="","Not counted: course not on Courses sheet",IF(NOT(ISNUMBER(F116)),"Not counted: points possible missing",IF(F116&lt;=0,"Not counted: points possible missing",IF(X116=0,"Not counted: category not set up for this course",IF(E116="",IF(W116="","Upcoming",IF(W116&lt;Today,"Past due, no score yet","Upcoming")),IF(NOT(ISNUMBER(E116)),"Not counted: score isn't a number",IF(E116&lt;0,"Not counted: negative score",IF(U116=1,"Dropped (lowest)","Graded")))))))))))</f>
        <v/>
      </c>
      <c r="I116" s="16">
        <f>IF(P116=1,E116/F116,"")</f>
        <v/>
      </c>
      <c r="J116" s="17">
        <f>IF(W116="","",W116-Today)</f>
        <v/>
      </c>
      <c r="K116" t="n">
        <v>110</v>
      </c>
      <c r="L116">
        <f>IF(A116="","",IF(ISNUMBER(MATCH(A116,K_Name,0)),MATCH(A116,K_Name,0),""))</f>
        <v/>
      </c>
      <c r="M116">
        <f>IF(L116="","",INDEX(K_Mode,L116))</f>
        <v/>
      </c>
      <c r="N116">
        <f>IF(OR(L116="",B116=""),"",IF(ISNUMBER(MATCH(A116&amp;"|"&amp;B116,C_Key,0)),MATCH(A116&amp;"|"&amp;B116,C_Key,0),""))</f>
        <v/>
      </c>
      <c r="O116">
        <f>IF(N116="",0,INDEX(C_DropN,N116))</f>
        <v/>
      </c>
      <c r="P116">
        <f>IF(X116=1,IF(E116="",0,IF(ISNUMBER(E116),IF(E116&gt;=0,1,0),0)),0)</f>
        <v/>
      </c>
      <c r="Q116">
        <f>IF(AND(X116=1,E116=""),1,0)</f>
        <v/>
      </c>
      <c r="R116">
        <f>IF(P116=1,ROUND(E116/F116,10),"")</f>
        <v/>
      </c>
      <c r="S116">
        <f>IF(AND(P116=1,O116&gt;0),COUNTIFS(I_Course,A116,I_Cat,B116,I_Grd,1,I_Key,"&lt;"&amp;R116)+COUNTIFS(I_Course,A116,I_Cat,B116,I_Grd,1,I_Key,R116,I_Row,"&lt;"&amp;K116),"")</f>
        <v/>
      </c>
      <c r="T116">
        <f>IF(AND(P116=1,O116&gt;0),COUNTIFS(I_Course,A116,I_Cat,B116,I_Grd,1),"")</f>
        <v/>
      </c>
      <c r="U116">
        <f>IF(AND(P116=1,O116&gt;0),IF(S116&lt;MIN(O116,T116-1),1,0),0)</f>
        <v/>
      </c>
      <c r="V116">
        <f>IF(AND(P116=1,U116=0),1,0)</f>
        <v/>
      </c>
      <c r="W116">
        <f>IF(AND(Q116=1,ISNUMBER(D116)),INT(D116),"")</f>
        <v/>
      </c>
      <c r="X116">
        <f>IF(L116="",0,IF(G116="Yes",0,IF(NOT(ISNUMBER(F116)),0,IF(F116&lt;=0,0,IF(M116=3,1,IF(N116="",0,IF(INDEX(C_M,N116)=1,1,0)))))))</f>
        <v/>
      </c>
      <c r="Y116">
        <f>IF(LEFT(H116,3)="Not",1,0)</f>
        <v/>
      </c>
    </row>
    <row r="117">
      <c r="A117" s="18" t="n"/>
      <c r="B117" s="18" t="n"/>
      <c r="C117" s="18" t="n"/>
      <c r="D117" s="22" t="n"/>
      <c r="E117" s="19" t="n"/>
      <c r="F117" s="19" t="n"/>
      <c r="G117" s="18" t="n"/>
      <c r="H117" s="12">
        <f>IF(COUNTA(A117:G117)=0,"",IF(G117="Yes","Excused",IF(A117="","Not counted: course missing",IF(L117="","Not counted: course not on Courses sheet",IF(NOT(ISNUMBER(F117)),"Not counted: points possible missing",IF(F117&lt;=0,"Not counted: points possible missing",IF(X117=0,"Not counted: category not set up for this course",IF(E117="",IF(W117="","Upcoming",IF(W117&lt;Today,"Past due, no score yet","Upcoming")),IF(NOT(ISNUMBER(E117)),"Not counted: score isn't a number",IF(E117&lt;0,"Not counted: negative score",IF(U117=1,"Dropped (lowest)","Graded")))))))))))</f>
        <v/>
      </c>
      <c r="I117" s="16">
        <f>IF(P117=1,E117/F117,"")</f>
        <v/>
      </c>
      <c r="J117" s="17">
        <f>IF(W117="","",W117-Today)</f>
        <v/>
      </c>
      <c r="K117" t="n">
        <v>111</v>
      </c>
      <c r="L117">
        <f>IF(A117="","",IF(ISNUMBER(MATCH(A117,K_Name,0)),MATCH(A117,K_Name,0),""))</f>
        <v/>
      </c>
      <c r="M117">
        <f>IF(L117="","",INDEX(K_Mode,L117))</f>
        <v/>
      </c>
      <c r="N117">
        <f>IF(OR(L117="",B117=""),"",IF(ISNUMBER(MATCH(A117&amp;"|"&amp;B117,C_Key,0)),MATCH(A117&amp;"|"&amp;B117,C_Key,0),""))</f>
        <v/>
      </c>
      <c r="O117">
        <f>IF(N117="",0,INDEX(C_DropN,N117))</f>
        <v/>
      </c>
      <c r="P117">
        <f>IF(X117=1,IF(E117="",0,IF(ISNUMBER(E117),IF(E117&gt;=0,1,0),0)),0)</f>
        <v/>
      </c>
      <c r="Q117">
        <f>IF(AND(X117=1,E117=""),1,0)</f>
        <v/>
      </c>
      <c r="R117">
        <f>IF(P117=1,ROUND(E117/F117,10),"")</f>
        <v/>
      </c>
      <c r="S117">
        <f>IF(AND(P117=1,O117&gt;0),COUNTIFS(I_Course,A117,I_Cat,B117,I_Grd,1,I_Key,"&lt;"&amp;R117)+COUNTIFS(I_Course,A117,I_Cat,B117,I_Grd,1,I_Key,R117,I_Row,"&lt;"&amp;K117),"")</f>
        <v/>
      </c>
      <c r="T117">
        <f>IF(AND(P117=1,O117&gt;0),COUNTIFS(I_Course,A117,I_Cat,B117,I_Grd,1),"")</f>
        <v/>
      </c>
      <c r="U117">
        <f>IF(AND(P117=1,O117&gt;0),IF(S117&lt;MIN(O117,T117-1),1,0),0)</f>
        <v/>
      </c>
      <c r="V117">
        <f>IF(AND(P117=1,U117=0),1,0)</f>
        <v/>
      </c>
      <c r="W117">
        <f>IF(AND(Q117=1,ISNUMBER(D117)),INT(D117),"")</f>
        <v/>
      </c>
      <c r="X117">
        <f>IF(L117="",0,IF(G117="Yes",0,IF(NOT(ISNUMBER(F117)),0,IF(F117&lt;=0,0,IF(M117=3,1,IF(N117="",0,IF(INDEX(C_M,N117)=1,1,0)))))))</f>
        <v/>
      </c>
      <c r="Y117">
        <f>IF(LEFT(H117,3)="Not",1,0)</f>
        <v/>
      </c>
    </row>
    <row r="118">
      <c r="A118" s="18" t="n"/>
      <c r="B118" s="18" t="n"/>
      <c r="C118" s="18" t="n"/>
      <c r="D118" s="22" t="n"/>
      <c r="E118" s="19" t="n"/>
      <c r="F118" s="19" t="n"/>
      <c r="G118" s="18" t="n"/>
      <c r="H118" s="12">
        <f>IF(COUNTA(A118:G118)=0,"",IF(G118="Yes","Excused",IF(A118="","Not counted: course missing",IF(L118="","Not counted: course not on Courses sheet",IF(NOT(ISNUMBER(F118)),"Not counted: points possible missing",IF(F118&lt;=0,"Not counted: points possible missing",IF(X118=0,"Not counted: category not set up for this course",IF(E118="",IF(W118="","Upcoming",IF(W118&lt;Today,"Past due, no score yet","Upcoming")),IF(NOT(ISNUMBER(E118)),"Not counted: score isn't a number",IF(E118&lt;0,"Not counted: negative score",IF(U118=1,"Dropped (lowest)","Graded")))))))))))</f>
        <v/>
      </c>
      <c r="I118" s="16">
        <f>IF(P118=1,E118/F118,"")</f>
        <v/>
      </c>
      <c r="J118" s="17">
        <f>IF(W118="","",W118-Today)</f>
        <v/>
      </c>
      <c r="K118" t="n">
        <v>112</v>
      </c>
      <c r="L118">
        <f>IF(A118="","",IF(ISNUMBER(MATCH(A118,K_Name,0)),MATCH(A118,K_Name,0),""))</f>
        <v/>
      </c>
      <c r="M118">
        <f>IF(L118="","",INDEX(K_Mode,L118))</f>
        <v/>
      </c>
      <c r="N118">
        <f>IF(OR(L118="",B118=""),"",IF(ISNUMBER(MATCH(A118&amp;"|"&amp;B118,C_Key,0)),MATCH(A118&amp;"|"&amp;B118,C_Key,0),""))</f>
        <v/>
      </c>
      <c r="O118">
        <f>IF(N118="",0,INDEX(C_DropN,N118))</f>
        <v/>
      </c>
      <c r="P118">
        <f>IF(X118=1,IF(E118="",0,IF(ISNUMBER(E118),IF(E118&gt;=0,1,0),0)),0)</f>
        <v/>
      </c>
      <c r="Q118">
        <f>IF(AND(X118=1,E118=""),1,0)</f>
        <v/>
      </c>
      <c r="R118">
        <f>IF(P118=1,ROUND(E118/F118,10),"")</f>
        <v/>
      </c>
      <c r="S118">
        <f>IF(AND(P118=1,O118&gt;0),COUNTIFS(I_Course,A118,I_Cat,B118,I_Grd,1,I_Key,"&lt;"&amp;R118)+COUNTIFS(I_Course,A118,I_Cat,B118,I_Grd,1,I_Key,R118,I_Row,"&lt;"&amp;K118),"")</f>
        <v/>
      </c>
      <c r="T118">
        <f>IF(AND(P118=1,O118&gt;0),COUNTIFS(I_Course,A118,I_Cat,B118,I_Grd,1),"")</f>
        <v/>
      </c>
      <c r="U118">
        <f>IF(AND(P118=1,O118&gt;0),IF(S118&lt;MIN(O118,T118-1),1,0),0)</f>
        <v/>
      </c>
      <c r="V118">
        <f>IF(AND(P118=1,U118=0),1,0)</f>
        <v/>
      </c>
      <c r="W118">
        <f>IF(AND(Q118=1,ISNUMBER(D118)),INT(D118),"")</f>
        <v/>
      </c>
      <c r="X118">
        <f>IF(L118="",0,IF(G118="Yes",0,IF(NOT(ISNUMBER(F118)),0,IF(F118&lt;=0,0,IF(M118=3,1,IF(N118="",0,IF(INDEX(C_M,N118)=1,1,0)))))))</f>
        <v/>
      </c>
      <c r="Y118">
        <f>IF(LEFT(H118,3)="Not",1,0)</f>
        <v/>
      </c>
    </row>
    <row r="119">
      <c r="A119" s="18" t="n"/>
      <c r="B119" s="18" t="n"/>
      <c r="C119" s="18" t="n"/>
      <c r="D119" s="22" t="n"/>
      <c r="E119" s="19" t="n"/>
      <c r="F119" s="19" t="n"/>
      <c r="G119" s="18" t="n"/>
      <c r="H119" s="12">
        <f>IF(COUNTA(A119:G119)=0,"",IF(G119="Yes","Excused",IF(A119="","Not counted: course missing",IF(L119="","Not counted: course not on Courses sheet",IF(NOT(ISNUMBER(F119)),"Not counted: points possible missing",IF(F119&lt;=0,"Not counted: points possible missing",IF(X119=0,"Not counted: category not set up for this course",IF(E119="",IF(W119="","Upcoming",IF(W119&lt;Today,"Past due, no score yet","Upcoming")),IF(NOT(ISNUMBER(E119)),"Not counted: score isn't a number",IF(E119&lt;0,"Not counted: negative score",IF(U119=1,"Dropped (lowest)","Graded")))))))))))</f>
        <v/>
      </c>
      <c r="I119" s="16">
        <f>IF(P119=1,E119/F119,"")</f>
        <v/>
      </c>
      <c r="J119" s="17">
        <f>IF(W119="","",W119-Today)</f>
        <v/>
      </c>
      <c r="K119" t="n">
        <v>113</v>
      </c>
      <c r="L119">
        <f>IF(A119="","",IF(ISNUMBER(MATCH(A119,K_Name,0)),MATCH(A119,K_Name,0),""))</f>
        <v/>
      </c>
      <c r="M119">
        <f>IF(L119="","",INDEX(K_Mode,L119))</f>
        <v/>
      </c>
      <c r="N119">
        <f>IF(OR(L119="",B119=""),"",IF(ISNUMBER(MATCH(A119&amp;"|"&amp;B119,C_Key,0)),MATCH(A119&amp;"|"&amp;B119,C_Key,0),""))</f>
        <v/>
      </c>
      <c r="O119">
        <f>IF(N119="",0,INDEX(C_DropN,N119))</f>
        <v/>
      </c>
      <c r="P119">
        <f>IF(X119=1,IF(E119="",0,IF(ISNUMBER(E119),IF(E119&gt;=0,1,0),0)),0)</f>
        <v/>
      </c>
      <c r="Q119">
        <f>IF(AND(X119=1,E119=""),1,0)</f>
        <v/>
      </c>
      <c r="R119">
        <f>IF(P119=1,ROUND(E119/F119,10),"")</f>
        <v/>
      </c>
      <c r="S119">
        <f>IF(AND(P119=1,O119&gt;0),COUNTIFS(I_Course,A119,I_Cat,B119,I_Grd,1,I_Key,"&lt;"&amp;R119)+COUNTIFS(I_Course,A119,I_Cat,B119,I_Grd,1,I_Key,R119,I_Row,"&lt;"&amp;K119),"")</f>
        <v/>
      </c>
      <c r="T119">
        <f>IF(AND(P119=1,O119&gt;0),COUNTIFS(I_Course,A119,I_Cat,B119,I_Grd,1),"")</f>
        <v/>
      </c>
      <c r="U119">
        <f>IF(AND(P119=1,O119&gt;0),IF(S119&lt;MIN(O119,T119-1),1,0),0)</f>
        <v/>
      </c>
      <c r="V119">
        <f>IF(AND(P119=1,U119=0),1,0)</f>
        <v/>
      </c>
      <c r="W119">
        <f>IF(AND(Q119=1,ISNUMBER(D119)),INT(D119),"")</f>
        <v/>
      </c>
      <c r="X119">
        <f>IF(L119="",0,IF(G119="Yes",0,IF(NOT(ISNUMBER(F119)),0,IF(F119&lt;=0,0,IF(M119=3,1,IF(N119="",0,IF(INDEX(C_M,N119)=1,1,0)))))))</f>
        <v/>
      </c>
      <c r="Y119">
        <f>IF(LEFT(H119,3)="Not",1,0)</f>
        <v/>
      </c>
    </row>
    <row r="120">
      <c r="A120" s="18" t="n"/>
      <c r="B120" s="18" t="n"/>
      <c r="C120" s="18" t="n"/>
      <c r="D120" s="22" t="n"/>
      <c r="E120" s="19" t="n"/>
      <c r="F120" s="19" t="n"/>
      <c r="G120" s="18" t="n"/>
      <c r="H120" s="12">
        <f>IF(COUNTA(A120:G120)=0,"",IF(G120="Yes","Excused",IF(A120="","Not counted: course missing",IF(L120="","Not counted: course not on Courses sheet",IF(NOT(ISNUMBER(F120)),"Not counted: points possible missing",IF(F120&lt;=0,"Not counted: points possible missing",IF(X120=0,"Not counted: category not set up for this course",IF(E120="",IF(W120="","Upcoming",IF(W120&lt;Today,"Past due, no score yet","Upcoming")),IF(NOT(ISNUMBER(E120)),"Not counted: score isn't a number",IF(E120&lt;0,"Not counted: negative score",IF(U120=1,"Dropped (lowest)","Graded")))))))))))</f>
        <v/>
      </c>
      <c r="I120" s="16">
        <f>IF(P120=1,E120/F120,"")</f>
        <v/>
      </c>
      <c r="J120" s="17">
        <f>IF(W120="","",W120-Today)</f>
        <v/>
      </c>
      <c r="K120" t="n">
        <v>114</v>
      </c>
      <c r="L120">
        <f>IF(A120="","",IF(ISNUMBER(MATCH(A120,K_Name,0)),MATCH(A120,K_Name,0),""))</f>
        <v/>
      </c>
      <c r="M120">
        <f>IF(L120="","",INDEX(K_Mode,L120))</f>
        <v/>
      </c>
      <c r="N120">
        <f>IF(OR(L120="",B120=""),"",IF(ISNUMBER(MATCH(A120&amp;"|"&amp;B120,C_Key,0)),MATCH(A120&amp;"|"&amp;B120,C_Key,0),""))</f>
        <v/>
      </c>
      <c r="O120">
        <f>IF(N120="",0,INDEX(C_DropN,N120))</f>
        <v/>
      </c>
      <c r="P120">
        <f>IF(X120=1,IF(E120="",0,IF(ISNUMBER(E120),IF(E120&gt;=0,1,0),0)),0)</f>
        <v/>
      </c>
      <c r="Q120">
        <f>IF(AND(X120=1,E120=""),1,0)</f>
        <v/>
      </c>
      <c r="R120">
        <f>IF(P120=1,ROUND(E120/F120,10),"")</f>
        <v/>
      </c>
      <c r="S120">
        <f>IF(AND(P120=1,O120&gt;0),COUNTIFS(I_Course,A120,I_Cat,B120,I_Grd,1,I_Key,"&lt;"&amp;R120)+COUNTIFS(I_Course,A120,I_Cat,B120,I_Grd,1,I_Key,R120,I_Row,"&lt;"&amp;K120),"")</f>
        <v/>
      </c>
      <c r="T120">
        <f>IF(AND(P120=1,O120&gt;0),COUNTIFS(I_Course,A120,I_Cat,B120,I_Grd,1),"")</f>
        <v/>
      </c>
      <c r="U120">
        <f>IF(AND(P120=1,O120&gt;0),IF(S120&lt;MIN(O120,T120-1),1,0),0)</f>
        <v/>
      </c>
      <c r="V120">
        <f>IF(AND(P120=1,U120=0),1,0)</f>
        <v/>
      </c>
      <c r="W120">
        <f>IF(AND(Q120=1,ISNUMBER(D120)),INT(D120),"")</f>
        <v/>
      </c>
      <c r="X120">
        <f>IF(L120="",0,IF(G120="Yes",0,IF(NOT(ISNUMBER(F120)),0,IF(F120&lt;=0,0,IF(M120=3,1,IF(N120="",0,IF(INDEX(C_M,N120)=1,1,0)))))))</f>
        <v/>
      </c>
      <c r="Y120">
        <f>IF(LEFT(H120,3)="Not",1,0)</f>
        <v/>
      </c>
    </row>
    <row r="121">
      <c r="A121" s="18" t="n"/>
      <c r="B121" s="18" t="n"/>
      <c r="C121" s="18" t="n"/>
      <c r="D121" s="22" t="n"/>
      <c r="E121" s="19" t="n"/>
      <c r="F121" s="19" t="n"/>
      <c r="G121" s="18" t="n"/>
      <c r="H121" s="12">
        <f>IF(COUNTA(A121:G121)=0,"",IF(G121="Yes","Excused",IF(A121="","Not counted: course missing",IF(L121="","Not counted: course not on Courses sheet",IF(NOT(ISNUMBER(F121)),"Not counted: points possible missing",IF(F121&lt;=0,"Not counted: points possible missing",IF(X121=0,"Not counted: category not set up for this course",IF(E121="",IF(W121="","Upcoming",IF(W121&lt;Today,"Past due, no score yet","Upcoming")),IF(NOT(ISNUMBER(E121)),"Not counted: score isn't a number",IF(E121&lt;0,"Not counted: negative score",IF(U121=1,"Dropped (lowest)","Graded")))))))))))</f>
        <v/>
      </c>
      <c r="I121" s="16">
        <f>IF(P121=1,E121/F121,"")</f>
        <v/>
      </c>
      <c r="J121" s="17">
        <f>IF(W121="","",W121-Today)</f>
        <v/>
      </c>
      <c r="K121" t="n">
        <v>115</v>
      </c>
      <c r="L121">
        <f>IF(A121="","",IF(ISNUMBER(MATCH(A121,K_Name,0)),MATCH(A121,K_Name,0),""))</f>
        <v/>
      </c>
      <c r="M121">
        <f>IF(L121="","",INDEX(K_Mode,L121))</f>
        <v/>
      </c>
      <c r="N121">
        <f>IF(OR(L121="",B121=""),"",IF(ISNUMBER(MATCH(A121&amp;"|"&amp;B121,C_Key,0)),MATCH(A121&amp;"|"&amp;B121,C_Key,0),""))</f>
        <v/>
      </c>
      <c r="O121">
        <f>IF(N121="",0,INDEX(C_DropN,N121))</f>
        <v/>
      </c>
      <c r="P121">
        <f>IF(X121=1,IF(E121="",0,IF(ISNUMBER(E121),IF(E121&gt;=0,1,0),0)),0)</f>
        <v/>
      </c>
      <c r="Q121">
        <f>IF(AND(X121=1,E121=""),1,0)</f>
        <v/>
      </c>
      <c r="R121">
        <f>IF(P121=1,ROUND(E121/F121,10),"")</f>
        <v/>
      </c>
      <c r="S121">
        <f>IF(AND(P121=1,O121&gt;0),COUNTIFS(I_Course,A121,I_Cat,B121,I_Grd,1,I_Key,"&lt;"&amp;R121)+COUNTIFS(I_Course,A121,I_Cat,B121,I_Grd,1,I_Key,R121,I_Row,"&lt;"&amp;K121),"")</f>
        <v/>
      </c>
      <c r="T121">
        <f>IF(AND(P121=1,O121&gt;0),COUNTIFS(I_Course,A121,I_Cat,B121,I_Grd,1),"")</f>
        <v/>
      </c>
      <c r="U121">
        <f>IF(AND(P121=1,O121&gt;0),IF(S121&lt;MIN(O121,T121-1),1,0),0)</f>
        <v/>
      </c>
      <c r="V121">
        <f>IF(AND(P121=1,U121=0),1,0)</f>
        <v/>
      </c>
      <c r="W121">
        <f>IF(AND(Q121=1,ISNUMBER(D121)),INT(D121),"")</f>
        <v/>
      </c>
      <c r="X121">
        <f>IF(L121="",0,IF(G121="Yes",0,IF(NOT(ISNUMBER(F121)),0,IF(F121&lt;=0,0,IF(M121=3,1,IF(N121="",0,IF(INDEX(C_M,N121)=1,1,0)))))))</f>
        <v/>
      </c>
      <c r="Y121">
        <f>IF(LEFT(H121,3)="Not",1,0)</f>
        <v/>
      </c>
    </row>
    <row r="122">
      <c r="A122" s="18" t="n"/>
      <c r="B122" s="18" t="n"/>
      <c r="C122" s="18" t="n"/>
      <c r="D122" s="22" t="n"/>
      <c r="E122" s="19" t="n"/>
      <c r="F122" s="19" t="n"/>
      <c r="G122" s="18" t="n"/>
      <c r="H122" s="12">
        <f>IF(COUNTA(A122:G122)=0,"",IF(G122="Yes","Excused",IF(A122="","Not counted: course missing",IF(L122="","Not counted: course not on Courses sheet",IF(NOT(ISNUMBER(F122)),"Not counted: points possible missing",IF(F122&lt;=0,"Not counted: points possible missing",IF(X122=0,"Not counted: category not set up for this course",IF(E122="",IF(W122="","Upcoming",IF(W122&lt;Today,"Past due, no score yet","Upcoming")),IF(NOT(ISNUMBER(E122)),"Not counted: score isn't a number",IF(E122&lt;0,"Not counted: negative score",IF(U122=1,"Dropped (lowest)","Graded")))))))))))</f>
        <v/>
      </c>
      <c r="I122" s="16">
        <f>IF(P122=1,E122/F122,"")</f>
        <v/>
      </c>
      <c r="J122" s="17">
        <f>IF(W122="","",W122-Today)</f>
        <v/>
      </c>
      <c r="K122" t="n">
        <v>116</v>
      </c>
      <c r="L122">
        <f>IF(A122="","",IF(ISNUMBER(MATCH(A122,K_Name,0)),MATCH(A122,K_Name,0),""))</f>
        <v/>
      </c>
      <c r="M122">
        <f>IF(L122="","",INDEX(K_Mode,L122))</f>
        <v/>
      </c>
      <c r="N122">
        <f>IF(OR(L122="",B122=""),"",IF(ISNUMBER(MATCH(A122&amp;"|"&amp;B122,C_Key,0)),MATCH(A122&amp;"|"&amp;B122,C_Key,0),""))</f>
        <v/>
      </c>
      <c r="O122">
        <f>IF(N122="",0,INDEX(C_DropN,N122))</f>
        <v/>
      </c>
      <c r="P122">
        <f>IF(X122=1,IF(E122="",0,IF(ISNUMBER(E122),IF(E122&gt;=0,1,0),0)),0)</f>
        <v/>
      </c>
      <c r="Q122">
        <f>IF(AND(X122=1,E122=""),1,0)</f>
        <v/>
      </c>
      <c r="R122">
        <f>IF(P122=1,ROUND(E122/F122,10),"")</f>
        <v/>
      </c>
      <c r="S122">
        <f>IF(AND(P122=1,O122&gt;0),COUNTIFS(I_Course,A122,I_Cat,B122,I_Grd,1,I_Key,"&lt;"&amp;R122)+COUNTIFS(I_Course,A122,I_Cat,B122,I_Grd,1,I_Key,R122,I_Row,"&lt;"&amp;K122),"")</f>
        <v/>
      </c>
      <c r="T122">
        <f>IF(AND(P122=1,O122&gt;0),COUNTIFS(I_Course,A122,I_Cat,B122,I_Grd,1),"")</f>
        <v/>
      </c>
      <c r="U122">
        <f>IF(AND(P122=1,O122&gt;0),IF(S122&lt;MIN(O122,T122-1),1,0),0)</f>
        <v/>
      </c>
      <c r="V122">
        <f>IF(AND(P122=1,U122=0),1,0)</f>
        <v/>
      </c>
      <c r="W122">
        <f>IF(AND(Q122=1,ISNUMBER(D122)),INT(D122),"")</f>
        <v/>
      </c>
      <c r="X122">
        <f>IF(L122="",0,IF(G122="Yes",0,IF(NOT(ISNUMBER(F122)),0,IF(F122&lt;=0,0,IF(M122=3,1,IF(N122="",0,IF(INDEX(C_M,N122)=1,1,0)))))))</f>
        <v/>
      </c>
      <c r="Y122">
        <f>IF(LEFT(H122,3)="Not",1,0)</f>
        <v/>
      </c>
    </row>
    <row r="123">
      <c r="A123" s="18" t="n"/>
      <c r="B123" s="18" t="n"/>
      <c r="C123" s="18" t="n"/>
      <c r="D123" s="22" t="n"/>
      <c r="E123" s="19" t="n"/>
      <c r="F123" s="19" t="n"/>
      <c r="G123" s="18" t="n"/>
      <c r="H123" s="12">
        <f>IF(COUNTA(A123:G123)=0,"",IF(G123="Yes","Excused",IF(A123="","Not counted: course missing",IF(L123="","Not counted: course not on Courses sheet",IF(NOT(ISNUMBER(F123)),"Not counted: points possible missing",IF(F123&lt;=0,"Not counted: points possible missing",IF(X123=0,"Not counted: category not set up for this course",IF(E123="",IF(W123="","Upcoming",IF(W123&lt;Today,"Past due, no score yet","Upcoming")),IF(NOT(ISNUMBER(E123)),"Not counted: score isn't a number",IF(E123&lt;0,"Not counted: negative score",IF(U123=1,"Dropped (lowest)","Graded")))))))))))</f>
        <v/>
      </c>
      <c r="I123" s="16">
        <f>IF(P123=1,E123/F123,"")</f>
        <v/>
      </c>
      <c r="J123" s="17">
        <f>IF(W123="","",W123-Today)</f>
        <v/>
      </c>
      <c r="K123" t="n">
        <v>117</v>
      </c>
      <c r="L123">
        <f>IF(A123="","",IF(ISNUMBER(MATCH(A123,K_Name,0)),MATCH(A123,K_Name,0),""))</f>
        <v/>
      </c>
      <c r="M123">
        <f>IF(L123="","",INDEX(K_Mode,L123))</f>
        <v/>
      </c>
      <c r="N123">
        <f>IF(OR(L123="",B123=""),"",IF(ISNUMBER(MATCH(A123&amp;"|"&amp;B123,C_Key,0)),MATCH(A123&amp;"|"&amp;B123,C_Key,0),""))</f>
        <v/>
      </c>
      <c r="O123">
        <f>IF(N123="",0,INDEX(C_DropN,N123))</f>
        <v/>
      </c>
      <c r="P123">
        <f>IF(X123=1,IF(E123="",0,IF(ISNUMBER(E123),IF(E123&gt;=0,1,0),0)),0)</f>
        <v/>
      </c>
      <c r="Q123">
        <f>IF(AND(X123=1,E123=""),1,0)</f>
        <v/>
      </c>
      <c r="R123">
        <f>IF(P123=1,ROUND(E123/F123,10),"")</f>
        <v/>
      </c>
      <c r="S123">
        <f>IF(AND(P123=1,O123&gt;0),COUNTIFS(I_Course,A123,I_Cat,B123,I_Grd,1,I_Key,"&lt;"&amp;R123)+COUNTIFS(I_Course,A123,I_Cat,B123,I_Grd,1,I_Key,R123,I_Row,"&lt;"&amp;K123),"")</f>
        <v/>
      </c>
      <c r="T123">
        <f>IF(AND(P123=1,O123&gt;0),COUNTIFS(I_Course,A123,I_Cat,B123,I_Grd,1),"")</f>
        <v/>
      </c>
      <c r="U123">
        <f>IF(AND(P123=1,O123&gt;0),IF(S123&lt;MIN(O123,T123-1),1,0),0)</f>
        <v/>
      </c>
      <c r="V123">
        <f>IF(AND(P123=1,U123=0),1,0)</f>
        <v/>
      </c>
      <c r="W123">
        <f>IF(AND(Q123=1,ISNUMBER(D123)),INT(D123),"")</f>
        <v/>
      </c>
      <c r="X123">
        <f>IF(L123="",0,IF(G123="Yes",0,IF(NOT(ISNUMBER(F123)),0,IF(F123&lt;=0,0,IF(M123=3,1,IF(N123="",0,IF(INDEX(C_M,N123)=1,1,0)))))))</f>
        <v/>
      </c>
      <c r="Y123">
        <f>IF(LEFT(H123,3)="Not",1,0)</f>
        <v/>
      </c>
    </row>
    <row r="124">
      <c r="A124" s="18" t="n"/>
      <c r="B124" s="18" t="n"/>
      <c r="C124" s="18" t="n"/>
      <c r="D124" s="22" t="n"/>
      <c r="E124" s="19" t="n"/>
      <c r="F124" s="19" t="n"/>
      <c r="G124" s="18" t="n"/>
      <c r="H124" s="12">
        <f>IF(COUNTA(A124:G124)=0,"",IF(G124="Yes","Excused",IF(A124="","Not counted: course missing",IF(L124="","Not counted: course not on Courses sheet",IF(NOT(ISNUMBER(F124)),"Not counted: points possible missing",IF(F124&lt;=0,"Not counted: points possible missing",IF(X124=0,"Not counted: category not set up for this course",IF(E124="",IF(W124="","Upcoming",IF(W124&lt;Today,"Past due, no score yet","Upcoming")),IF(NOT(ISNUMBER(E124)),"Not counted: score isn't a number",IF(E124&lt;0,"Not counted: negative score",IF(U124=1,"Dropped (lowest)","Graded")))))))))))</f>
        <v/>
      </c>
      <c r="I124" s="16">
        <f>IF(P124=1,E124/F124,"")</f>
        <v/>
      </c>
      <c r="J124" s="17">
        <f>IF(W124="","",W124-Today)</f>
        <v/>
      </c>
      <c r="K124" t="n">
        <v>118</v>
      </c>
      <c r="L124">
        <f>IF(A124="","",IF(ISNUMBER(MATCH(A124,K_Name,0)),MATCH(A124,K_Name,0),""))</f>
        <v/>
      </c>
      <c r="M124">
        <f>IF(L124="","",INDEX(K_Mode,L124))</f>
        <v/>
      </c>
      <c r="N124">
        <f>IF(OR(L124="",B124=""),"",IF(ISNUMBER(MATCH(A124&amp;"|"&amp;B124,C_Key,0)),MATCH(A124&amp;"|"&amp;B124,C_Key,0),""))</f>
        <v/>
      </c>
      <c r="O124">
        <f>IF(N124="",0,INDEX(C_DropN,N124))</f>
        <v/>
      </c>
      <c r="P124">
        <f>IF(X124=1,IF(E124="",0,IF(ISNUMBER(E124),IF(E124&gt;=0,1,0),0)),0)</f>
        <v/>
      </c>
      <c r="Q124">
        <f>IF(AND(X124=1,E124=""),1,0)</f>
        <v/>
      </c>
      <c r="R124">
        <f>IF(P124=1,ROUND(E124/F124,10),"")</f>
        <v/>
      </c>
      <c r="S124">
        <f>IF(AND(P124=1,O124&gt;0),COUNTIFS(I_Course,A124,I_Cat,B124,I_Grd,1,I_Key,"&lt;"&amp;R124)+COUNTIFS(I_Course,A124,I_Cat,B124,I_Grd,1,I_Key,R124,I_Row,"&lt;"&amp;K124),"")</f>
        <v/>
      </c>
      <c r="T124">
        <f>IF(AND(P124=1,O124&gt;0),COUNTIFS(I_Course,A124,I_Cat,B124,I_Grd,1),"")</f>
        <v/>
      </c>
      <c r="U124">
        <f>IF(AND(P124=1,O124&gt;0),IF(S124&lt;MIN(O124,T124-1),1,0),0)</f>
        <v/>
      </c>
      <c r="V124">
        <f>IF(AND(P124=1,U124=0),1,0)</f>
        <v/>
      </c>
      <c r="W124">
        <f>IF(AND(Q124=1,ISNUMBER(D124)),INT(D124),"")</f>
        <v/>
      </c>
      <c r="X124">
        <f>IF(L124="",0,IF(G124="Yes",0,IF(NOT(ISNUMBER(F124)),0,IF(F124&lt;=0,0,IF(M124=3,1,IF(N124="",0,IF(INDEX(C_M,N124)=1,1,0)))))))</f>
        <v/>
      </c>
      <c r="Y124">
        <f>IF(LEFT(H124,3)="Not",1,0)</f>
        <v/>
      </c>
    </row>
    <row r="125">
      <c r="A125" s="18" t="n"/>
      <c r="B125" s="18" t="n"/>
      <c r="C125" s="18" t="n"/>
      <c r="D125" s="22" t="n"/>
      <c r="E125" s="19" t="n"/>
      <c r="F125" s="19" t="n"/>
      <c r="G125" s="18" t="n"/>
      <c r="H125" s="12">
        <f>IF(COUNTA(A125:G125)=0,"",IF(G125="Yes","Excused",IF(A125="","Not counted: course missing",IF(L125="","Not counted: course not on Courses sheet",IF(NOT(ISNUMBER(F125)),"Not counted: points possible missing",IF(F125&lt;=0,"Not counted: points possible missing",IF(X125=0,"Not counted: category not set up for this course",IF(E125="",IF(W125="","Upcoming",IF(W125&lt;Today,"Past due, no score yet","Upcoming")),IF(NOT(ISNUMBER(E125)),"Not counted: score isn't a number",IF(E125&lt;0,"Not counted: negative score",IF(U125=1,"Dropped (lowest)","Graded")))))))))))</f>
        <v/>
      </c>
      <c r="I125" s="16">
        <f>IF(P125=1,E125/F125,"")</f>
        <v/>
      </c>
      <c r="J125" s="17">
        <f>IF(W125="","",W125-Today)</f>
        <v/>
      </c>
      <c r="K125" t="n">
        <v>119</v>
      </c>
      <c r="L125">
        <f>IF(A125="","",IF(ISNUMBER(MATCH(A125,K_Name,0)),MATCH(A125,K_Name,0),""))</f>
        <v/>
      </c>
      <c r="M125">
        <f>IF(L125="","",INDEX(K_Mode,L125))</f>
        <v/>
      </c>
      <c r="N125">
        <f>IF(OR(L125="",B125=""),"",IF(ISNUMBER(MATCH(A125&amp;"|"&amp;B125,C_Key,0)),MATCH(A125&amp;"|"&amp;B125,C_Key,0),""))</f>
        <v/>
      </c>
      <c r="O125">
        <f>IF(N125="",0,INDEX(C_DropN,N125))</f>
        <v/>
      </c>
      <c r="P125">
        <f>IF(X125=1,IF(E125="",0,IF(ISNUMBER(E125),IF(E125&gt;=0,1,0),0)),0)</f>
        <v/>
      </c>
      <c r="Q125">
        <f>IF(AND(X125=1,E125=""),1,0)</f>
        <v/>
      </c>
      <c r="R125">
        <f>IF(P125=1,ROUND(E125/F125,10),"")</f>
        <v/>
      </c>
      <c r="S125">
        <f>IF(AND(P125=1,O125&gt;0),COUNTIFS(I_Course,A125,I_Cat,B125,I_Grd,1,I_Key,"&lt;"&amp;R125)+COUNTIFS(I_Course,A125,I_Cat,B125,I_Grd,1,I_Key,R125,I_Row,"&lt;"&amp;K125),"")</f>
        <v/>
      </c>
      <c r="T125">
        <f>IF(AND(P125=1,O125&gt;0),COUNTIFS(I_Course,A125,I_Cat,B125,I_Grd,1),"")</f>
        <v/>
      </c>
      <c r="U125">
        <f>IF(AND(P125=1,O125&gt;0),IF(S125&lt;MIN(O125,T125-1),1,0),0)</f>
        <v/>
      </c>
      <c r="V125">
        <f>IF(AND(P125=1,U125=0),1,0)</f>
        <v/>
      </c>
      <c r="W125">
        <f>IF(AND(Q125=1,ISNUMBER(D125)),INT(D125),"")</f>
        <v/>
      </c>
      <c r="X125">
        <f>IF(L125="",0,IF(G125="Yes",0,IF(NOT(ISNUMBER(F125)),0,IF(F125&lt;=0,0,IF(M125=3,1,IF(N125="",0,IF(INDEX(C_M,N125)=1,1,0)))))))</f>
        <v/>
      </c>
      <c r="Y125">
        <f>IF(LEFT(H125,3)="Not",1,0)</f>
        <v/>
      </c>
    </row>
    <row r="126">
      <c r="A126" s="18" t="n"/>
      <c r="B126" s="18" t="n"/>
      <c r="C126" s="18" t="n"/>
      <c r="D126" s="22" t="n"/>
      <c r="E126" s="19" t="n"/>
      <c r="F126" s="19" t="n"/>
      <c r="G126" s="18" t="n"/>
      <c r="H126" s="12">
        <f>IF(COUNTA(A126:G126)=0,"",IF(G126="Yes","Excused",IF(A126="","Not counted: course missing",IF(L126="","Not counted: course not on Courses sheet",IF(NOT(ISNUMBER(F126)),"Not counted: points possible missing",IF(F126&lt;=0,"Not counted: points possible missing",IF(X126=0,"Not counted: category not set up for this course",IF(E126="",IF(W126="","Upcoming",IF(W126&lt;Today,"Past due, no score yet","Upcoming")),IF(NOT(ISNUMBER(E126)),"Not counted: score isn't a number",IF(E126&lt;0,"Not counted: negative score",IF(U126=1,"Dropped (lowest)","Graded")))))))))))</f>
        <v/>
      </c>
      <c r="I126" s="16">
        <f>IF(P126=1,E126/F126,"")</f>
        <v/>
      </c>
      <c r="J126" s="17">
        <f>IF(W126="","",W126-Today)</f>
        <v/>
      </c>
      <c r="K126" t="n">
        <v>120</v>
      </c>
      <c r="L126">
        <f>IF(A126="","",IF(ISNUMBER(MATCH(A126,K_Name,0)),MATCH(A126,K_Name,0),""))</f>
        <v/>
      </c>
      <c r="M126">
        <f>IF(L126="","",INDEX(K_Mode,L126))</f>
        <v/>
      </c>
      <c r="N126">
        <f>IF(OR(L126="",B126=""),"",IF(ISNUMBER(MATCH(A126&amp;"|"&amp;B126,C_Key,0)),MATCH(A126&amp;"|"&amp;B126,C_Key,0),""))</f>
        <v/>
      </c>
      <c r="O126">
        <f>IF(N126="",0,INDEX(C_DropN,N126))</f>
        <v/>
      </c>
      <c r="P126">
        <f>IF(X126=1,IF(E126="",0,IF(ISNUMBER(E126),IF(E126&gt;=0,1,0),0)),0)</f>
        <v/>
      </c>
      <c r="Q126">
        <f>IF(AND(X126=1,E126=""),1,0)</f>
        <v/>
      </c>
      <c r="R126">
        <f>IF(P126=1,ROUND(E126/F126,10),"")</f>
        <v/>
      </c>
      <c r="S126">
        <f>IF(AND(P126=1,O126&gt;0),COUNTIFS(I_Course,A126,I_Cat,B126,I_Grd,1,I_Key,"&lt;"&amp;R126)+COUNTIFS(I_Course,A126,I_Cat,B126,I_Grd,1,I_Key,R126,I_Row,"&lt;"&amp;K126),"")</f>
        <v/>
      </c>
      <c r="T126">
        <f>IF(AND(P126=1,O126&gt;0),COUNTIFS(I_Course,A126,I_Cat,B126,I_Grd,1),"")</f>
        <v/>
      </c>
      <c r="U126">
        <f>IF(AND(P126=1,O126&gt;0),IF(S126&lt;MIN(O126,T126-1),1,0),0)</f>
        <v/>
      </c>
      <c r="V126">
        <f>IF(AND(P126=1,U126=0),1,0)</f>
        <v/>
      </c>
      <c r="W126">
        <f>IF(AND(Q126=1,ISNUMBER(D126)),INT(D126),"")</f>
        <v/>
      </c>
      <c r="X126">
        <f>IF(L126="",0,IF(G126="Yes",0,IF(NOT(ISNUMBER(F126)),0,IF(F126&lt;=0,0,IF(M126=3,1,IF(N126="",0,IF(INDEX(C_M,N126)=1,1,0)))))))</f>
        <v/>
      </c>
      <c r="Y126">
        <f>IF(LEFT(H126,3)="Not",1,0)</f>
        <v/>
      </c>
    </row>
    <row r="127">
      <c r="A127" s="18" t="n"/>
      <c r="B127" s="18" t="n"/>
      <c r="C127" s="18" t="n"/>
      <c r="D127" s="22" t="n"/>
      <c r="E127" s="19" t="n"/>
      <c r="F127" s="19" t="n"/>
      <c r="G127" s="18" t="n"/>
      <c r="H127" s="12">
        <f>IF(COUNTA(A127:G127)=0,"",IF(G127="Yes","Excused",IF(A127="","Not counted: course missing",IF(L127="","Not counted: course not on Courses sheet",IF(NOT(ISNUMBER(F127)),"Not counted: points possible missing",IF(F127&lt;=0,"Not counted: points possible missing",IF(X127=0,"Not counted: category not set up for this course",IF(E127="",IF(W127="","Upcoming",IF(W127&lt;Today,"Past due, no score yet","Upcoming")),IF(NOT(ISNUMBER(E127)),"Not counted: score isn't a number",IF(E127&lt;0,"Not counted: negative score",IF(U127=1,"Dropped (lowest)","Graded")))))))))))</f>
        <v/>
      </c>
      <c r="I127" s="16">
        <f>IF(P127=1,E127/F127,"")</f>
        <v/>
      </c>
      <c r="J127" s="17">
        <f>IF(W127="","",W127-Today)</f>
        <v/>
      </c>
      <c r="K127" t="n">
        <v>121</v>
      </c>
      <c r="L127">
        <f>IF(A127="","",IF(ISNUMBER(MATCH(A127,K_Name,0)),MATCH(A127,K_Name,0),""))</f>
        <v/>
      </c>
      <c r="M127">
        <f>IF(L127="","",INDEX(K_Mode,L127))</f>
        <v/>
      </c>
      <c r="N127">
        <f>IF(OR(L127="",B127=""),"",IF(ISNUMBER(MATCH(A127&amp;"|"&amp;B127,C_Key,0)),MATCH(A127&amp;"|"&amp;B127,C_Key,0),""))</f>
        <v/>
      </c>
      <c r="O127">
        <f>IF(N127="",0,INDEX(C_DropN,N127))</f>
        <v/>
      </c>
      <c r="P127">
        <f>IF(X127=1,IF(E127="",0,IF(ISNUMBER(E127),IF(E127&gt;=0,1,0),0)),0)</f>
        <v/>
      </c>
      <c r="Q127">
        <f>IF(AND(X127=1,E127=""),1,0)</f>
        <v/>
      </c>
      <c r="R127">
        <f>IF(P127=1,ROUND(E127/F127,10),"")</f>
        <v/>
      </c>
      <c r="S127">
        <f>IF(AND(P127=1,O127&gt;0),COUNTIFS(I_Course,A127,I_Cat,B127,I_Grd,1,I_Key,"&lt;"&amp;R127)+COUNTIFS(I_Course,A127,I_Cat,B127,I_Grd,1,I_Key,R127,I_Row,"&lt;"&amp;K127),"")</f>
        <v/>
      </c>
      <c r="T127">
        <f>IF(AND(P127=1,O127&gt;0),COUNTIFS(I_Course,A127,I_Cat,B127,I_Grd,1),"")</f>
        <v/>
      </c>
      <c r="U127">
        <f>IF(AND(P127=1,O127&gt;0),IF(S127&lt;MIN(O127,T127-1),1,0),0)</f>
        <v/>
      </c>
      <c r="V127">
        <f>IF(AND(P127=1,U127=0),1,0)</f>
        <v/>
      </c>
      <c r="W127">
        <f>IF(AND(Q127=1,ISNUMBER(D127)),INT(D127),"")</f>
        <v/>
      </c>
      <c r="X127">
        <f>IF(L127="",0,IF(G127="Yes",0,IF(NOT(ISNUMBER(F127)),0,IF(F127&lt;=0,0,IF(M127=3,1,IF(N127="",0,IF(INDEX(C_M,N127)=1,1,0)))))))</f>
        <v/>
      </c>
      <c r="Y127">
        <f>IF(LEFT(H127,3)="Not",1,0)</f>
        <v/>
      </c>
    </row>
    <row r="128">
      <c r="A128" s="18" t="n"/>
      <c r="B128" s="18" t="n"/>
      <c r="C128" s="18" t="n"/>
      <c r="D128" s="22" t="n"/>
      <c r="E128" s="19" t="n"/>
      <c r="F128" s="19" t="n"/>
      <c r="G128" s="18" t="n"/>
      <c r="H128" s="12">
        <f>IF(COUNTA(A128:G128)=0,"",IF(G128="Yes","Excused",IF(A128="","Not counted: course missing",IF(L128="","Not counted: course not on Courses sheet",IF(NOT(ISNUMBER(F128)),"Not counted: points possible missing",IF(F128&lt;=0,"Not counted: points possible missing",IF(X128=0,"Not counted: category not set up for this course",IF(E128="",IF(W128="","Upcoming",IF(W128&lt;Today,"Past due, no score yet","Upcoming")),IF(NOT(ISNUMBER(E128)),"Not counted: score isn't a number",IF(E128&lt;0,"Not counted: negative score",IF(U128=1,"Dropped (lowest)","Graded")))))))))))</f>
        <v/>
      </c>
      <c r="I128" s="16">
        <f>IF(P128=1,E128/F128,"")</f>
        <v/>
      </c>
      <c r="J128" s="17">
        <f>IF(W128="","",W128-Today)</f>
        <v/>
      </c>
      <c r="K128" t="n">
        <v>122</v>
      </c>
      <c r="L128">
        <f>IF(A128="","",IF(ISNUMBER(MATCH(A128,K_Name,0)),MATCH(A128,K_Name,0),""))</f>
        <v/>
      </c>
      <c r="M128">
        <f>IF(L128="","",INDEX(K_Mode,L128))</f>
        <v/>
      </c>
      <c r="N128">
        <f>IF(OR(L128="",B128=""),"",IF(ISNUMBER(MATCH(A128&amp;"|"&amp;B128,C_Key,0)),MATCH(A128&amp;"|"&amp;B128,C_Key,0),""))</f>
        <v/>
      </c>
      <c r="O128">
        <f>IF(N128="",0,INDEX(C_DropN,N128))</f>
        <v/>
      </c>
      <c r="P128">
        <f>IF(X128=1,IF(E128="",0,IF(ISNUMBER(E128),IF(E128&gt;=0,1,0),0)),0)</f>
        <v/>
      </c>
      <c r="Q128">
        <f>IF(AND(X128=1,E128=""),1,0)</f>
        <v/>
      </c>
      <c r="R128">
        <f>IF(P128=1,ROUND(E128/F128,10),"")</f>
        <v/>
      </c>
      <c r="S128">
        <f>IF(AND(P128=1,O128&gt;0),COUNTIFS(I_Course,A128,I_Cat,B128,I_Grd,1,I_Key,"&lt;"&amp;R128)+COUNTIFS(I_Course,A128,I_Cat,B128,I_Grd,1,I_Key,R128,I_Row,"&lt;"&amp;K128),"")</f>
        <v/>
      </c>
      <c r="T128">
        <f>IF(AND(P128=1,O128&gt;0),COUNTIFS(I_Course,A128,I_Cat,B128,I_Grd,1),"")</f>
        <v/>
      </c>
      <c r="U128">
        <f>IF(AND(P128=1,O128&gt;0),IF(S128&lt;MIN(O128,T128-1),1,0),0)</f>
        <v/>
      </c>
      <c r="V128">
        <f>IF(AND(P128=1,U128=0),1,0)</f>
        <v/>
      </c>
      <c r="W128">
        <f>IF(AND(Q128=1,ISNUMBER(D128)),INT(D128),"")</f>
        <v/>
      </c>
      <c r="X128">
        <f>IF(L128="",0,IF(G128="Yes",0,IF(NOT(ISNUMBER(F128)),0,IF(F128&lt;=0,0,IF(M128=3,1,IF(N128="",0,IF(INDEX(C_M,N128)=1,1,0)))))))</f>
        <v/>
      </c>
      <c r="Y128">
        <f>IF(LEFT(H128,3)="Not",1,0)</f>
        <v/>
      </c>
    </row>
    <row r="129">
      <c r="A129" s="18" t="n"/>
      <c r="B129" s="18" t="n"/>
      <c r="C129" s="18" t="n"/>
      <c r="D129" s="22" t="n"/>
      <c r="E129" s="19" t="n"/>
      <c r="F129" s="19" t="n"/>
      <c r="G129" s="18" t="n"/>
      <c r="H129" s="12">
        <f>IF(COUNTA(A129:G129)=0,"",IF(G129="Yes","Excused",IF(A129="","Not counted: course missing",IF(L129="","Not counted: course not on Courses sheet",IF(NOT(ISNUMBER(F129)),"Not counted: points possible missing",IF(F129&lt;=0,"Not counted: points possible missing",IF(X129=0,"Not counted: category not set up for this course",IF(E129="",IF(W129="","Upcoming",IF(W129&lt;Today,"Past due, no score yet","Upcoming")),IF(NOT(ISNUMBER(E129)),"Not counted: score isn't a number",IF(E129&lt;0,"Not counted: negative score",IF(U129=1,"Dropped (lowest)","Graded")))))))))))</f>
        <v/>
      </c>
      <c r="I129" s="16">
        <f>IF(P129=1,E129/F129,"")</f>
        <v/>
      </c>
      <c r="J129" s="17">
        <f>IF(W129="","",W129-Today)</f>
        <v/>
      </c>
      <c r="K129" t="n">
        <v>123</v>
      </c>
      <c r="L129">
        <f>IF(A129="","",IF(ISNUMBER(MATCH(A129,K_Name,0)),MATCH(A129,K_Name,0),""))</f>
        <v/>
      </c>
      <c r="M129">
        <f>IF(L129="","",INDEX(K_Mode,L129))</f>
        <v/>
      </c>
      <c r="N129">
        <f>IF(OR(L129="",B129=""),"",IF(ISNUMBER(MATCH(A129&amp;"|"&amp;B129,C_Key,0)),MATCH(A129&amp;"|"&amp;B129,C_Key,0),""))</f>
        <v/>
      </c>
      <c r="O129">
        <f>IF(N129="",0,INDEX(C_DropN,N129))</f>
        <v/>
      </c>
      <c r="P129">
        <f>IF(X129=1,IF(E129="",0,IF(ISNUMBER(E129),IF(E129&gt;=0,1,0),0)),0)</f>
        <v/>
      </c>
      <c r="Q129">
        <f>IF(AND(X129=1,E129=""),1,0)</f>
        <v/>
      </c>
      <c r="R129">
        <f>IF(P129=1,ROUND(E129/F129,10),"")</f>
        <v/>
      </c>
      <c r="S129">
        <f>IF(AND(P129=1,O129&gt;0),COUNTIFS(I_Course,A129,I_Cat,B129,I_Grd,1,I_Key,"&lt;"&amp;R129)+COUNTIFS(I_Course,A129,I_Cat,B129,I_Grd,1,I_Key,R129,I_Row,"&lt;"&amp;K129),"")</f>
        <v/>
      </c>
      <c r="T129">
        <f>IF(AND(P129=1,O129&gt;0),COUNTIFS(I_Course,A129,I_Cat,B129,I_Grd,1),"")</f>
        <v/>
      </c>
      <c r="U129">
        <f>IF(AND(P129=1,O129&gt;0),IF(S129&lt;MIN(O129,T129-1),1,0),0)</f>
        <v/>
      </c>
      <c r="V129">
        <f>IF(AND(P129=1,U129=0),1,0)</f>
        <v/>
      </c>
      <c r="W129">
        <f>IF(AND(Q129=1,ISNUMBER(D129)),INT(D129),"")</f>
        <v/>
      </c>
      <c r="X129">
        <f>IF(L129="",0,IF(G129="Yes",0,IF(NOT(ISNUMBER(F129)),0,IF(F129&lt;=0,0,IF(M129=3,1,IF(N129="",0,IF(INDEX(C_M,N129)=1,1,0)))))))</f>
        <v/>
      </c>
      <c r="Y129">
        <f>IF(LEFT(H129,3)="Not",1,0)</f>
        <v/>
      </c>
    </row>
    <row r="130">
      <c r="A130" s="18" t="n"/>
      <c r="B130" s="18" t="n"/>
      <c r="C130" s="18" t="n"/>
      <c r="D130" s="22" t="n"/>
      <c r="E130" s="19" t="n"/>
      <c r="F130" s="19" t="n"/>
      <c r="G130" s="18" t="n"/>
      <c r="H130" s="12">
        <f>IF(COUNTA(A130:G130)=0,"",IF(G130="Yes","Excused",IF(A130="","Not counted: course missing",IF(L130="","Not counted: course not on Courses sheet",IF(NOT(ISNUMBER(F130)),"Not counted: points possible missing",IF(F130&lt;=0,"Not counted: points possible missing",IF(X130=0,"Not counted: category not set up for this course",IF(E130="",IF(W130="","Upcoming",IF(W130&lt;Today,"Past due, no score yet","Upcoming")),IF(NOT(ISNUMBER(E130)),"Not counted: score isn't a number",IF(E130&lt;0,"Not counted: negative score",IF(U130=1,"Dropped (lowest)","Graded")))))))))))</f>
        <v/>
      </c>
      <c r="I130" s="16">
        <f>IF(P130=1,E130/F130,"")</f>
        <v/>
      </c>
      <c r="J130" s="17">
        <f>IF(W130="","",W130-Today)</f>
        <v/>
      </c>
      <c r="K130" t="n">
        <v>124</v>
      </c>
      <c r="L130">
        <f>IF(A130="","",IF(ISNUMBER(MATCH(A130,K_Name,0)),MATCH(A130,K_Name,0),""))</f>
        <v/>
      </c>
      <c r="M130">
        <f>IF(L130="","",INDEX(K_Mode,L130))</f>
        <v/>
      </c>
      <c r="N130">
        <f>IF(OR(L130="",B130=""),"",IF(ISNUMBER(MATCH(A130&amp;"|"&amp;B130,C_Key,0)),MATCH(A130&amp;"|"&amp;B130,C_Key,0),""))</f>
        <v/>
      </c>
      <c r="O130">
        <f>IF(N130="",0,INDEX(C_DropN,N130))</f>
        <v/>
      </c>
      <c r="P130">
        <f>IF(X130=1,IF(E130="",0,IF(ISNUMBER(E130),IF(E130&gt;=0,1,0),0)),0)</f>
        <v/>
      </c>
      <c r="Q130">
        <f>IF(AND(X130=1,E130=""),1,0)</f>
        <v/>
      </c>
      <c r="R130">
        <f>IF(P130=1,ROUND(E130/F130,10),"")</f>
        <v/>
      </c>
      <c r="S130">
        <f>IF(AND(P130=1,O130&gt;0),COUNTIFS(I_Course,A130,I_Cat,B130,I_Grd,1,I_Key,"&lt;"&amp;R130)+COUNTIFS(I_Course,A130,I_Cat,B130,I_Grd,1,I_Key,R130,I_Row,"&lt;"&amp;K130),"")</f>
        <v/>
      </c>
      <c r="T130">
        <f>IF(AND(P130=1,O130&gt;0),COUNTIFS(I_Course,A130,I_Cat,B130,I_Grd,1),"")</f>
        <v/>
      </c>
      <c r="U130">
        <f>IF(AND(P130=1,O130&gt;0),IF(S130&lt;MIN(O130,T130-1),1,0),0)</f>
        <v/>
      </c>
      <c r="V130">
        <f>IF(AND(P130=1,U130=0),1,0)</f>
        <v/>
      </c>
      <c r="W130">
        <f>IF(AND(Q130=1,ISNUMBER(D130)),INT(D130),"")</f>
        <v/>
      </c>
      <c r="X130">
        <f>IF(L130="",0,IF(G130="Yes",0,IF(NOT(ISNUMBER(F130)),0,IF(F130&lt;=0,0,IF(M130=3,1,IF(N130="",0,IF(INDEX(C_M,N130)=1,1,0)))))))</f>
        <v/>
      </c>
      <c r="Y130">
        <f>IF(LEFT(H130,3)="Not",1,0)</f>
        <v/>
      </c>
    </row>
    <row r="131">
      <c r="A131" s="18" t="n"/>
      <c r="B131" s="18" t="n"/>
      <c r="C131" s="18" t="n"/>
      <c r="D131" s="22" t="n"/>
      <c r="E131" s="19" t="n"/>
      <c r="F131" s="19" t="n"/>
      <c r="G131" s="18" t="n"/>
      <c r="H131" s="12">
        <f>IF(COUNTA(A131:G131)=0,"",IF(G131="Yes","Excused",IF(A131="","Not counted: course missing",IF(L131="","Not counted: course not on Courses sheet",IF(NOT(ISNUMBER(F131)),"Not counted: points possible missing",IF(F131&lt;=0,"Not counted: points possible missing",IF(X131=0,"Not counted: category not set up for this course",IF(E131="",IF(W131="","Upcoming",IF(W131&lt;Today,"Past due, no score yet","Upcoming")),IF(NOT(ISNUMBER(E131)),"Not counted: score isn't a number",IF(E131&lt;0,"Not counted: negative score",IF(U131=1,"Dropped (lowest)","Graded")))))))))))</f>
        <v/>
      </c>
      <c r="I131" s="16">
        <f>IF(P131=1,E131/F131,"")</f>
        <v/>
      </c>
      <c r="J131" s="17">
        <f>IF(W131="","",W131-Today)</f>
        <v/>
      </c>
      <c r="K131" t="n">
        <v>125</v>
      </c>
      <c r="L131">
        <f>IF(A131="","",IF(ISNUMBER(MATCH(A131,K_Name,0)),MATCH(A131,K_Name,0),""))</f>
        <v/>
      </c>
      <c r="M131">
        <f>IF(L131="","",INDEX(K_Mode,L131))</f>
        <v/>
      </c>
      <c r="N131">
        <f>IF(OR(L131="",B131=""),"",IF(ISNUMBER(MATCH(A131&amp;"|"&amp;B131,C_Key,0)),MATCH(A131&amp;"|"&amp;B131,C_Key,0),""))</f>
        <v/>
      </c>
      <c r="O131">
        <f>IF(N131="",0,INDEX(C_DropN,N131))</f>
        <v/>
      </c>
      <c r="P131">
        <f>IF(X131=1,IF(E131="",0,IF(ISNUMBER(E131),IF(E131&gt;=0,1,0),0)),0)</f>
        <v/>
      </c>
      <c r="Q131">
        <f>IF(AND(X131=1,E131=""),1,0)</f>
        <v/>
      </c>
      <c r="R131">
        <f>IF(P131=1,ROUND(E131/F131,10),"")</f>
        <v/>
      </c>
      <c r="S131">
        <f>IF(AND(P131=1,O131&gt;0),COUNTIFS(I_Course,A131,I_Cat,B131,I_Grd,1,I_Key,"&lt;"&amp;R131)+COUNTIFS(I_Course,A131,I_Cat,B131,I_Grd,1,I_Key,R131,I_Row,"&lt;"&amp;K131),"")</f>
        <v/>
      </c>
      <c r="T131">
        <f>IF(AND(P131=1,O131&gt;0),COUNTIFS(I_Course,A131,I_Cat,B131,I_Grd,1),"")</f>
        <v/>
      </c>
      <c r="U131">
        <f>IF(AND(P131=1,O131&gt;0),IF(S131&lt;MIN(O131,T131-1),1,0),0)</f>
        <v/>
      </c>
      <c r="V131">
        <f>IF(AND(P131=1,U131=0),1,0)</f>
        <v/>
      </c>
      <c r="W131">
        <f>IF(AND(Q131=1,ISNUMBER(D131)),INT(D131),"")</f>
        <v/>
      </c>
      <c r="X131">
        <f>IF(L131="",0,IF(G131="Yes",0,IF(NOT(ISNUMBER(F131)),0,IF(F131&lt;=0,0,IF(M131=3,1,IF(N131="",0,IF(INDEX(C_M,N131)=1,1,0)))))))</f>
        <v/>
      </c>
      <c r="Y131">
        <f>IF(LEFT(H131,3)="Not",1,0)</f>
        <v/>
      </c>
    </row>
    <row r="132">
      <c r="A132" s="18" t="n"/>
      <c r="B132" s="18" t="n"/>
      <c r="C132" s="18" t="n"/>
      <c r="D132" s="22" t="n"/>
      <c r="E132" s="19" t="n"/>
      <c r="F132" s="19" t="n"/>
      <c r="G132" s="18" t="n"/>
      <c r="H132" s="12">
        <f>IF(COUNTA(A132:G132)=0,"",IF(G132="Yes","Excused",IF(A132="","Not counted: course missing",IF(L132="","Not counted: course not on Courses sheet",IF(NOT(ISNUMBER(F132)),"Not counted: points possible missing",IF(F132&lt;=0,"Not counted: points possible missing",IF(X132=0,"Not counted: category not set up for this course",IF(E132="",IF(W132="","Upcoming",IF(W132&lt;Today,"Past due, no score yet","Upcoming")),IF(NOT(ISNUMBER(E132)),"Not counted: score isn't a number",IF(E132&lt;0,"Not counted: negative score",IF(U132=1,"Dropped (lowest)","Graded")))))))))))</f>
        <v/>
      </c>
      <c r="I132" s="16">
        <f>IF(P132=1,E132/F132,"")</f>
        <v/>
      </c>
      <c r="J132" s="17">
        <f>IF(W132="","",W132-Today)</f>
        <v/>
      </c>
      <c r="K132" t="n">
        <v>126</v>
      </c>
      <c r="L132">
        <f>IF(A132="","",IF(ISNUMBER(MATCH(A132,K_Name,0)),MATCH(A132,K_Name,0),""))</f>
        <v/>
      </c>
      <c r="M132">
        <f>IF(L132="","",INDEX(K_Mode,L132))</f>
        <v/>
      </c>
      <c r="N132">
        <f>IF(OR(L132="",B132=""),"",IF(ISNUMBER(MATCH(A132&amp;"|"&amp;B132,C_Key,0)),MATCH(A132&amp;"|"&amp;B132,C_Key,0),""))</f>
        <v/>
      </c>
      <c r="O132">
        <f>IF(N132="",0,INDEX(C_DropN,N132))</f>
        <v/>
      </c>
      <c r="P132">
        <f>IF(X132=1,IF(E132="",0,IF(ISNUMBER(E132),IF(E132&gt;=0,1,0),0)),0)</f>
        <v/>
      </c>
      <c r="Q132">
        <f>IF(AND(X132=1,E132=""),1,0)</f>
        <v/>
      </c>
      <c r="R132">
        <f>IF(P132=1,ROUND(E132/F132,10),"")</f>
        <v/>
      </c>
      <c r="S132">
        <f>IF(AND(P132=1,O132&gt;0),COUNTIFS(I_Course,A132,I_Cat,B132,I_Grd,1,I_Key,"&lt;"&amp;R132)+COUNTIFS(I_Course,A132,I_Cat,B132,I_Grd,1,I_Key,R132,I_Row,"&lt;"&amp;K132),"")</f>
        <v/>
      </c>
      <c r="T132">
        <f>IF(AND(P132=1,O132&gt;0),COUNTIFS(I_Course,A132,I_Cat,B132,I_Grd,1),"")</f>
        <v/>
      </c>
      <c r="U132">
        <f>IF(AND(P132=1,O132&gt;0),IF(S132&lt;MIN(O132,T132-1),1,0),0)</f>
        <v/>
      </c>
      <c r="V132">
        <f>IF(AND(P132=1,U132=0),1,0)</f>
        <v/>
      </c>
      <c r="W132">
        <f>IF(AND(Q132=1,ISNUMBER(D132)),INT(D132),"")</f>
        <v/>
      </c>
      <c r="X132">
        <f>IF(L132="",0,IF(G132="Yes",0,IF(NOT(ISNUMBER(F132)),0,IF(F132&lt;=0,0,IF(M132=3,1,IF(N132="",0,IF(INDEX(C_M,N132)=1,1,0)))))))</f>
        <v/>
      </c>
      <c r="Y132">
        <f>IF(LEFT(H132,3)="Not",1,0)</f>
        <v/>
      </c>
    </row>
    <row r="133">
      <c r="A133" s="18" t="n"/>
      <c r="B133" s="18" t="n"/>
      <c r="C133" s="18" t="n"/>
      <c r="D133" s="22" t="n"/>
      <c r="E133" s="19" t="n"/>
      <c r="F133" s="19" t="n"/>
      <c r="G133" s="18" t="n"/>
      <c r="H133" s="12">
        <f>IF(COUNTA(A133:G133)=0,"",IF(G133="Yes","Excused",IF(A133="","Not counted: course missing",IF(L133="","Not counted: course not on Courses sheet",IF(NOT(ISNUMBER(F133)),"Not counted: points possible missing",IF(F133&lt;=0,"Not counted: points possible missing",IF(X133=0,"Not counted: category not set up for this course",IF(E133="",IF(W133="","Upcoming",IF(W133&lt;Today,"Past due, no score yet","Upcoming")),IF(NOT(ISNUMBER(E133)),"Not counted: score isn't a number",IF(E133&lt;0,"Not counted: negative score",IF(U133=1,"Dropped (lowest)","Graded")))))))))))</f>
        <v/>
      </c>
      <c r="I133" s="16">
        <f>IF(P133=1,E133/F133,"")</f>
        <v/>
      </c>
      <c r="J133" s="17">
        <f>IF(W133="","",W133-Today)</f>
        <v/>
      </c>
      <c r="K133" t="n">
        <v>127</v>
      </c>
      <c r="L133">
        <f>IF(A133="","",IF(ISNUMBER(MATCH(A133,K_Name,0)),MATCH(A133,K_Name,0),""))</f>
        <v/>
      </c>
      <c r="M133">
        <f>IF(L133="","",INDEX(K_Mode,L133))</f>
        <v/>
      </c>
      <c r="N133">
        <f>IF(OR(L133="",B133=""),"",IF(ISNUMBER(MATCH(A133&amp;"|"&amp;B133,C_Key,0)),MATCH(A133&amp;"|"&amp;B133,C_Key,0),""))</f>
        <v/>
      </c>
      <c r="O133">
        <f>IF(N133="",0,INDEX(C_DropN,N133))</f>
        <v/>
      </c>
      <c r="P133">
        <f>IF(X133=1,IF(E133="",0,IF(ISNUMBER(E133),IF(E133&gt;=0,1,0),0)),0)</f>
        <v/>
      </c>
      <c r="Q133">
        <f>IF(AND(X133=1,E133=""),1,0)</f>
        <v/>
      </c>
      <c r="R133">
        <f>IF(P133=1,ROUND(E133/F133,10),"")</f>
        <v/>
      </c>
      <c r="S133">
        <f>IF(AND(P133=1,O133&gt;0),COUNTIFS(I_Course,A133,I_Cat,B133,I_Grd,1,I_Key,"&lt;"&amp;R133)+COUNTIFS(I_Course,A133,I_Cat,B133,I_Grd,1,I_Key,R133,I_Row,"&lt;"&amp;K133),"")</f>
        <v/>
      </c>
      <c r="T133">
        <f>IF(AND(P133=1,O133&gt;0),COUNTIFS(I_Course,A133,I_Cat,B133,I_Grd,1),"")</f>
        <v/>
      </c>
      <c r="U133">
        <f>IF(AND(P133=1,O133&gt;0),IF(S133&lt;MIN(O133,T133-1),1,0),0)</f>
        <v/>
      </c>
      <c r="V133">
        <f>IF(AND(P133=1,U133=0),1,0)</f>
        <v/>
      </c>
      <c r="W133">
        <f>IF(AND(Q133=1,ISNUMBER(D133)),INT(D133),"")</f>
        <v/>
      </c>
      <c r="X133">
        <f>IF(L133="",0,IF(G133="Yes",0,IF(NOT(ISNUMBER(F133)),0,IF(F133&lt;=0,0,IF(M133=3,1,IF(N133="",0,IF(INDEX(C_M,N133)=1,1,0)))))))</f>
        <v/>
      </c>
      <c r="Y133">
        <f>IF(LEFT(H133,3)="Not",1,0)</f>
        <v/>
      </c>
    </row>
    <row r="134">
      <c r="A134" s="18" t="n"/>
      <c r="B134" s="18" t="n"/>
      <c r="C134" s="18" t="n"/>
      <c r="D134" s="22" t="n"/>
      <c r="E134" s="19" t="n"/>
      <c r="F134" s="19" t="n"/>
      <c r="G134" s="18" t="n"/>
      <c r="H134" s="12">
        <f>IF(COUNTA(A134:G134)=0,"",IF(G134="Yes","Excused",IF(A134="","Not counted: course missing",IF(L134="","Not counted: course not on Courses sheet",IF(NOT(ISNUMBER(F134)),"Not counted: points possible missing",IF(F134&lt;=0,"Not counted: points possible missing",IF(X134=0,"Not counted: category not set up for this course",IF(E134="",IF(W134="","Upcoming",IF(W134&lt;Today,"Past due, no score yet","Upcoming")),IF(NOT(ISNUMBER(E134)),"Not counted: score isn't a number",IF(E134&lt;0,"Not counted: negative score",IF(U134=1,"Dropped (lowest)","Graded")))))))))))</f>
        <v/>
      </c>
      <c r="I134" s="16">
        <f>IF(P134=1,E134/F134,"")</f>
        <v/>
      </c>
      <c r="J134" s="17">
        <f>IF(W134="","",W134-Today)</f>
        <v/>
      </c>
      <c r="K134" t="n">
        <v>128</v>
      </c>
      <c r="L134">
        <f>IF(A134="","",IF(ISNUMBER(MATCH(A134,K_Name,0)),MATCH(A134,K_Name,0),""))</f>
        <v/>
      </c>
      <c r="M134">
        <f>IF(L134="","",INDEX(K_Mode,L134))</f>
        <v/>
      </c>
      <c r="N134">
        <f>IF(OR(L134="",B134=""),"",IF(ISNUMBER(MATCH(A134&amp;"|"&amp;B134,C_Key,0)),MATCH(A134&amp;"|"&amp;B134,C_Key,0),""))</f>
        <v/>
      </c>
      <c r="O134">
        <f>IF(N134="",0,INDEX(C_DropN,N134))</f>
        <v/>
      </c>
      <c r="P134">
        <f>IF(X134=1,IF(E134="",0,IF(ISNUMBER(E134),IF(E134&gt;=0,1,0),0)),0)</f>
        <v/>
      </c>
      <c r="Q134">
        <f>IF(AND(X134=1,E134=""),1,0)</f>
        <v/>
      </c>
      <c r="R134">
        <f>IF(P134=1,ROUND(E134/F134,10),"")</f>
        <v/>
      </c>
      <c r="S134">
        <f>IF(AND(P134=1,O134&gt;0),COUNTIFS(I_Course,A134,I_Cat,B134,I_Grd,1,I_Key,"&lt;"&amp;R134)+COUNTIFS(I_Course,A134,I_Cat,B134,I_Grd,1,I_Key,R134,I_Row,"&lt;"&amp;K134),"")</f>
        <v/>
      </c>
      <c r="T134">
        <f>IF(AND(P134=1,O134&gt;0),COUNTIFS(I_Course,A134,I_Cat,B134,I_Grd,1),"")</f>
        <v/>
      </c>
      <c r="U134">
        <f>IF(AND(P134=1,O134&gt;0),IF(S134&lt;MIN(O134,T134-1),1,0),0)</f>
        <v/>
      </c>
      <c r="V134">
        <f>IF(AND(P134=1,U134=0),1,0)</f>
        <v/>
      </c>
      <c r="W134">
        <f>IF(AND(Q134=1,ISNUMBER(D134)),INT(D134),"")</f>
        <v/>
      </c>
      <c r="X134">
        <f>IF(L134="",0,IF(G134="Yes",0,IF(NOT(ISNUMBER(F134)),0,IF(F134&lt;=0,0,IF(M134=3,1,IF(N134="",0,IF(INDEX(C_M,N134)=1,1,0)))))))</f>
        <v/>
      </c>
      <c r="Y134">
        <f>IF(LEFT(H134,3)="Not",1,0)</f>
        <v/>
      </c>
    </row>
    <row r="135">
      <c r="A135" s="18" t="n"/>
      <c r="B135" s="18" t="n"/>
      <c r="C135" s="18" t="n"/>
      <c r="D135" s="22" t="n"/>
      <c r="E135" s="19" t="n"/>
      <c r="F135" s="19" t="n"/>
      <c r="G135" s="18" t="n"/>
      <c r="H135" s="12">
        <f>IF(COUNTA(A135:G135)=0,"",IF(G135="Yes","Excused",IF(A135="","Not counted: course missing",IF(L135="","Not counted: course not on Courses sheet",IF(NOT(ISNUMBER(F135)),"Not counted: points possible missing",IF(F135&lt;=0,"Not counted: points possible missing",IF(X135=0,"Not counted: category not set up for this course",IF(E135="",IF(W135="","Upcoming",IF(W135&lt;Today,"Past due, no score yet","Upcoming")),IF(NOT(ISNUMBER(E135)),"Not counted: score isn't a number",IF(E135&lt;0,"Not counted: negative score",IF(U135=1,"Dropped (lowest)","Graded")))))))))))</f>
        <v/>
      </c>
      <c r="I135" s="16">
        <f>IF(P135=1,E135/F135,"")</f>
        <v/>
      </c>
      <c r="J135" s="17">
        <f>IF(W135="","",W135-Today)</f>
        <v/>
      </c>
      <c r="K135" t="n">
        <v>129</v>
      </c>
      <c r="L135">
        <f>IF(A135="","",IF(ISNUMBER(MATCH(A135,K_Name,0)),MATCH(A135,K_Name,0),""))</f>
        <v/>
      </c>
      <c r="M135">
        <f>IF(L135="","",INDEX(K_Mode,L135))</f>
        <v/>
      </c>
      <c r="N135">
        <f>IF(OR(L135="",B135=""),"",IF(ISNUMBER(MATCH(A135&amp;"|"&amp;B135,C_Key,0)),MATCH(A135&amp;"|"&amp;B135,C_Key,0),""))</f>
        <v/>
      </c>
      <c r="O135">
        <f>IF(N135="",0,INDEX(C_DropN,N135))</f>
        <v/>
      </c>
      <c r="P135">
        <f>IF(X135=1,IF(E135="",0,IF(ISNUMBER(E135),IF(E135&gt;=0,1,0),0)),0)</f>
        <v/>
      </c>
      <c r="Q135">
        <f>IF(AND(X135=1,E135=""),1,0)</f>
        <v/>
      </c>
      <c r="R135">
        <f>IF(P135=1,ROUND(E135/F135,10),"")</f>
        <v/>
      </c>
      <c r="S135">
        <f>IF(AND(P135=1,O135&gt;0),COUNTIFS(I_Course,A135,I_Cat,B135,I_Grd,1,I_Key,"&lt;"&amp;R135)+COUNTIFS(I_Course,A135,I_Cat,B135,I_Grd,1,I_Key,R135,I_Row,"&lt;"&amp;K135),"")</f>
        <v/>
      </c>
      <c r="T135">
        <f>IF(AND(P135=1,O135&gt;0),COUNTIFS(I_Course,A135,I_Cat,B135,I_Grd,1),"")</f>
        <v/>
      </c>
      <c r="U135">
        <f>IF(AND(P135=1,O135&gt;0),IF(S135&lt;MIN(O135,T135-1),1,0),0)</f>
        <v/>
      </c>
      <c r="V135">
        <f>IF(AND(P135=1,U135=0),1,0)</f>
        <v/>
      </c>
      <c r="W135">
        <f>IF(AND(Q135=1,ISNUMBER(D135)),INT(D135),"")</f>
        <v/>
      </c>
      <c r="X135">
        <f>IF(L135="",0,IF(G135="Yes",0,IF(NOT(ISNUMBER(F135)),0,IF(F135&lt;=0,0,IF(M135=3,1,IF(N135="",0,IF(INDEX(C_M,N135)=1,1,0)))))))</f>
        <v/>
      </c>
      <c r="Y135">
        <f>IF(LEFT(H135,3)="Not",1,0)</f>
        <v/>
      </c>
    </row>
    <row r="136">
      <c r="A136" s="18" t="n"/>
      <c r="B136" s="18" t="n"/>
      <c r="C136" s="18" t="n"/>
      <c r="D136" s="22" t="n"/>
      <c r="E136" s="19" t="n"/>
      <c r="F136" s="19" t="n"/>
      <c r="G136" s="18" t="n"/>
      <c r="H136" s="12">
        <f>IF(COUNTA(A136:G136)=0,"",IF(G136="Yes","Excused",IF(A136="","Not counted: course missing",IF(L136="","Not counted: course not on Courses sheet",IF(NOT(ISNUMBER(F136)),"Not counted: points possible missing",IF(F136&lt;=0,"Not counted: points possible missing",IF(X136=0,"Not counted: category not set up for this course",IF(E136="",IF(W136="","Upcoming",IF(W136&lt;Today,"Past due, no score yet","Upcoming")),IF(NOT(ISNUMBER(E136)),"Not counted: score isn't a number",IF(E136&lt;0,"Not counted: negative score",IF(U136=1,"Dropped (lowest)","Graded")))))))))))</f>
        <v/>
      </c>
      <c r="I136" s="16">
        <f>IF(P136=1,E136/F136,"")</f>
        <v/>
      </c>
      <c r="J136" s="17">
        <f>IF(W136="","",W136-Today)</f>
        <v/>
      </c>
      <c r="K136" t="n">
        <v>130</v>
      </c>
      <c r="L136">
        <f>IF(A136="","",IF(ISNUMBER(MATCH(A136,K_Name,0)),MATCH(A136,K_Name,0),""))</f>
        <v/>
      </c>
      <c r="M136">
        <f>IF(L136="","",INDEX(K_Mode,L136))</f>
        <v/>
      </c>
      <c r="N136">
        <f>IF(OR(L136="",B136=""),"",IF(ISNUMBER(MATCH(A136&amp;"|"&amp;B136,C_Key,0)),MATCH(A136&amp;"|"&amp;B136,C_Key,0),""))</f>
        <v/>
      </c>
      <c r="O136">
        <f>IF(N136="",0,INDEX(C_DropN,N136))</f>
        <v/>
      </c>
      <c r="P136">
        <f>IF(X136=1,IF(E136="",0,IF(ISNUMBER(E136),IF(E136&gt;=0,1,0),0)),0)</f>
        <v/>
      </c>
      <c r="Q136">
        <f>IF(AND(X136=1,E136=""),1,0)</f>
        <v/>
      </c>
      <c r="R136">
        <f>IF(P136=1,ROUND(E136/F136,10),"")</f>
        <v/>
      </c>
      <c r="S136">
        <f>IF(AND(P136=1,O136&gt;0),COUNTIFS(I_Course,A136,I_Cat,B136,I_Grd,1,I_Key,"&lt;"&amp;R136)+COUNTIFS(I_Course,A136,I_Cat,B136,I_Grd,1,I_Key,R136,I_Row,"&lt;"&amp;K136),"")</f>
        <v/>
      </c>
      <c r="T136">
        <f>IF(AND(P136=1,O136&gt;0),COUNTIFS(I_Course,A136,I_Cat,B136,I_Grd,1),"")</f>
        <v/>
      </c>
      <c r="U136">
        <f>IF(AND(P136=1,O136&gt;0),IF(S136&lt;MIN(O136,T136-1),1,0),0)</f>
        <v/>
      </c>
      <c r="V136">
        <f>IF(AND(P136=1,U136=0),1,0)</f>
        <v/>
      </c>
      <c r="W136">
        <f>IF(AND(Q136=1,ISNUMBER(D136)),INT(D136),"")</f>
        <v/>
      </c>
      <c r="X136">
        <f>IF(L136="",0,IF(G136="Yes",0,IF(NOT(ISNUMBER(F136)),0,IF(F136&lt;=0,0,IF(M136=3,1,IF(N136="",0,IF(INDEX(C_M,N136)=1,1,0)))))))</f>
        <v/>
      </c>
      <c r="Y136">
        <f>IF(LEFT(H136,3)="Not",1,0)</f>
        <v/>
      </c>
    </row>
    <row r="137">
      <c r="A137" s="18" t="n"/>
      <c r="B137" s="18" t="n"/>
      <c r="C137" s="18" t="n"/>
      <c r="D137" s="22" t="n"/>
      <c r="E137" s="19" t="n"/>
      <c r="F137" s="19" t="n"/>
      <c r="G137" s="18" t="n"/>
      <c r="H137" s="12">
        <f>IF(COUNTA(A137:G137)=0,"",IF(G137="Yes","Excused",IF(A137="","Not counted: course missing",IF(L137="","Not counted: course not on Courses sheet",IF(NOT(ISNUMBER(F137)),"Not counted: points possible missing",IF(F137&lt;=0,"Not counted: points possible missing",IF(X137=0,"Not counted: category not set up for this course",IF(E137="",IF(W137="","Upcoming",IF(W137&lt;Today,"Past due, no score yet","Upcoming")),IF(NOT(ISNUMBER(E137)),"Not counted: score isn't a number",IF(E137&lt;0,"Not counted: negative score",IF(U137=1,"Dropped (lowest)","Graded")))))))))))</f>
        <v/>
      </c>
      <c r="I137" s="16">
        <f>IF(P137=1,E137/F137,"")</f>
        <v/>
      </c>
      <c r="J137" s="17">
        <f>IF(W137="","",W137-Today)</f>
        <v/>
      </c>
      <c r="K137" t="n">
        <v>131</v>
      </c>
      <c r="L137">
        <f>IF(A137="","",IF(ISNUMBER(MATCH(A137,K_Name,0)),MATCH(A137,K_Name,0),""))</f>
        <v/>
      </c>
      <c r="M137">
        <f>IF(L137="","",INDEX(K_Mode,L137))</f>
        <v/>
      </c>
      <c r="N137">
        <f>IF(OR(L137="",B137=""),"",IF(ISNUMBER(MATCH(A137&amp;"|"&amp;B137,C_Key,0)),MATCH(A137&amp;"|"&amp;B137,C_Key,0),""))</f>
        <v/>
      </c>
      <c r="O137">
        <f>IF(N137="",0,INDEX(C_DropN,N137))</f>
        <v/>
      </c>
      <c r="P137">
        <f>IF(X137=1,IF(E137="",0,IF(ISNUMBER(E137),IF(E137&gt;=0,1,0),0)),0)</f>
        <v/>
      </c>
      <c r="Q137">
        <f>IF(AND(X137=1,E137=""),1,0)</f>
        <v/>
      </c>
      <c r="R137">
        <f>IF(P137=1,ROUND(E137/F137,10),"")</f>
        <v/>
      </c>
      <c r="S137">
        <f>IF(AND(P137=1,O137&gt;0),COUNTIFS(I_Course,A137,I_Cat,B137,I_Grd,1,I_Key,"&lt;"&amp;R137)+COUNTIFS(I_Course,A137,I_Cat,B137,I_Grd,1,I_Key,R137,I_Row,"&lt;"&amp;K137),"")</f>
        <v/>
      </c>
      <c r="T137">
        <f>IF(AND(P137=1,O137&gt;0),COUNTIFS(I_Course,A137,I_Cat,B137,I_Grd,1),"")</f>
        <v/>
      </c>
      <c r="U137">
        <f>IF(AND(P137=1,O137&gt;0),IF(S137&lt;MIN(O137,T137-1),1,0),0)</f>
        <v/>
      </c>
      <c r="V137">
        <f>IF(AND(P137=1,U137=0),1,0)</f>
        <v/>
      </c>
      <c r="W137">
        <f>IF(AND(Q137=1,ISNUMBER(D137)),INT(D137),"")</f>
        <v/>
      </c>
      <c r="X137">
        <f>IF(L137="",0,IF(G137="Yes",0,IF(NOT(ISNUMBER(F137)),0,IF(F137&lt;=0,0,IF(M137=3,1,IF(N137="",0,IF(INDEX(C_M,N137)=1,1,0)))))))</f>
        <v/>
      </c>
      <c r="Y137">
        <f>IF(LEFT(H137,3)="Not",1,0)</f>
        <v/>
      </c>
    </row>
    <row r="138">
      <c r="A138" s="18" t="n"/>
      <c r="B138" s="18" t="n"/>
      <c r="C138" s="18" t="n"/>
      <c r="D138" s="22" t="n"/>
      <c r="E138" s="19" t="n"/>
      <c r="F138" s="19" t="n"/>
      <c r="G138" s="18" t="n"/>
      <c r="H138" s="12">
        <f>IF(COUNTA(A138:G138)=0,"",IF(G138="Yes","Excused",IF(A138="","Not counted: course missing",IF(L138="","Not counted: course not on Courses sheet",IF(NOT(ISNUMBER(F138)),"Not counted: points possible missing",IF(F138&lt;=0,"Not counted: points possible missing",IF(X138=0,"Not counted: category not set up for this course",IF(E138="",IF(W138="","Upcoming",IF(W138&lt;Today,"Past due, no score yet","Upcoming")),IF(NOT(ISNUMBER(E138)),"Not counted: score isn't a number",IF(E138&lt;0,"Not counted: negative score",IF(U138=1,"Dropped (lowest)","Graded")))))))))))</f>
        <v/>
      </c>
      <c r="I138" s="16">
        <f>IF(P138=1,E138/F138,"")</f>
        <v/>
      </c>
      <c r="J138" s="17">
        <f>IF(W138="","",W138-Today)</f>
        <v/>
      </c>
      <c r="K138" t="n">
        <v>132</v>
      </c>
      <c r="L138">
        <f>IF(A138="","",IF(ISNUMBER(MATCH(A138,K_Name,0)),MATCH(A138,K_Name,0),""))</f>
        <v/>
      </c>
      <c r="M138">
        <f>IF(L138="","",INDEX(K_Mode,L138))</f>
        <v/>
      </c>
      <c r="N138">
        <f>IF(OR(L138="",B138=""),"",IF(ISNUMBER(MATCH(A138&amp;"|"&amp;B138,C_Key,0)),MATCH(A138&amp;"|"&amp;B138,C_Key,0),""))</f>
        <v/>
      </c>
      <c r="O138">
        <f>IF(N138="",0,INDEX(C_DropN,N138))</f>
        <v/>
      </c>
      <c r="P138">
        <f>IF(X138=1,IF(E138="",0,IF(ISNUMBER(E138),IF(E138&gt;=0,1,0),0)),0)</f>
        <v/>
      </c>
      <c r="Q138">
        <f>IF(AND(X138=1,E138=""),1,0)</f>
        <v/>
      </c>
      <c r="R138">
        <f>IF(P138=1,ROUND(E138/F138,10),"")</f>
        <v/>
      </c>
      <c r="S138">
        <f>IF(AND(P138=1,O138&gt;0),COUNTIFS(I_Course,A138,I_Cat,B138,I_Grd,1,I_Key,"&lt;"&amp;R138)+COUNTIFS(I_Course,A138,I_Cat,B138,I_Grd,1,I_Key,R138,I_Row,"&lt;"&amp;K138),"")</f>
        <v/>
      </c>
      <c r="T138">
        <f>IF(AND(P138=1,O138&gt;0),COUNTIFS(I_Course,A138,I_Cat,B138,I_Grd,1),"")</f>
        <v/>
      </c>
      <c r="U138">
        <f>IF(AND(P138=1,O138&gt;0),IF(S138&lt;MIN(O138,T138-1),1,0),0)</f>
        <v/>
      </c>
      <c r="V138">
        <f>IF(AND(P138=1,U138=0),1,0)</f>
        <v/>
      </c>
      <c r="W138">
        <f>IF(AND(Q138=1,ISNUMBER(D138)),INT(D138),"")</f>
        <v/>
      </c>
      <c r="X138">
        <f>IF(L138="",0,IF(G138="Yes",0,IF(NOT(ISNUMBER(F138)),0,IF(F138&lt;=0,0,IF(M138=3,1,IF(N138="",0,IF(INDEX(C_M,N138)=1,1,0)))))))</f>
        <v/>
      </c>
      <c r="Y138">
        <f>IF(LEFT(H138,3)="Not",1,0)</f>
        <v/>
      </c>
    </row>
    <row r="139">
      <c r="A139" s="18" t="n"/>
      <c r="B139" s="18" t="n"/>
      <c r="C139" s="18" t="n"/>
      <c r="D139" s="22" t="n"/>
      <c r="E139" s="19" t="n"/>
      <c r="F139" s="19" t="n"/>
      <c r="G139" s="18" t="n"/>
      <c r="H139" s="12">
        <f>IF(COUNTA(A139:G139)=0,"",IF(G139="Yes","Excused",IF(A139="","Not counted: course missing",IF(L139="","Not counted: course not on Courses sheet",IF(NOT(ISNUMBER(F139)),"Not counted: points possible missing",IF(F139&lt;=0,"Not counted: points possible missing",IF(X139=0,"Not counted: category not set up for this course",IF(E139="",IF(W139="","Upcoming",IF(W139&lt;Today,"Past due, no score yet","Upcoming")),IF(NOT(ISNUMBER(E139)),"Not counted: score isn't a number",IF(E139&lt;0,"Not counted: negative score",IF(U139=1,"Dropped (lowest)","Graded")))))))))))</f>
        <v/>
      </c>
      <c r="I139" s="16">
        <f>IF(P139=1,E139/F139,"")</f>
        <v/>
      </c>
      <c r="J139" s="17">
        <f>IF(W139="","",W139-Today)</f>
        <v/>
      </c>
      <c r="K139" t="n">
        <v>133</v>
      </c>
      <c r="L139">
        <f>IF(A139="","",IF(ISNUMBER(MATCH(A139,K_Name,0)),MATCH(A139,K_Name,0),""))</f>
        <v/>
      </c>
      <c r="M139">
        <f>IF(L139="","",INDEX(K_Mode,L139))</f>
        <v/>
      </c>
      <c r="N139">
        <f>IF(OR(L139="",B139=""),"",IF(ISNUMBER(MATCH(A139&amp;"|"&amp;B139,C_Key,0)),MATCH(A139&amp;"|"&amp;B139,C_Key,0),""))</f>
        <v/>
      </c>
      <c r="O139">
        <f>IF(N139="",0,INDEX(C_DropN,N139))</f>
        <v/>
      </c>
      <c r="P139">
        <f>IF(X139=1,IF(E139="",0,IF(ISNUMBER(E139),IF(E139&gt;=0,1,0),0)),0)</f>
        <v/>
      </c>
      <c r="Q139">
        <f>IF(AND(X139=1,E139=""),1,0)</f>
        <v/>
      </c>
      <c r="R139">
        <f>IF(P139=1,ROUND(E139/F139,10),"")</f>
        <v/>
      </c>
      <c r="S139">
        <f>IF(AND(P139=1,O139&gt;0),COUNTIFS(I_Course,A139,I_Cat,B139,I_Grd,1,I_Key,"&lt;"&amp;R139)+COUNTIFS(I_Course,A139,I_Cat,B139,I_Grd,1,I_Key,R139,I_Row,"&lt;"&amp;K139),"")</f>
        <v/>
      </c>
      <c r="T139">
        <f>IF(AND(P139=1,O139&gt;0),COUNTIFS(I_Course,A139,I_Cat,B139,I_Grd,1),"")</f>
        <v/>
      </c>
      <c r="U139">
        <f>IF(AND(P139=1,O139&gt;0),IF(S139&lt;MIN(O139,T139-1),1,0),0)</f>
        <v/>
      </c>
      <c r="V139">
        <f>IF(AND(P139=1,U139=0),1,0)</f>
        <v/>
      </c>
      <c r="W139">
        <f>IF(AND(Q139=1,ISNUMBER(D139)),INT(D139),"")</f>
        <v/>
      </c>
      <c r="X139">
        <f>IF(L139="",0,IF(G139="Yes",0,IF(NOT(ISNUMBER(F139)),0,IF(F139&lt;=0,0,IF(M139=3,1,IF(N139="",0,IF(INDEX(C_M,N139)=1,1,0)))))))</f>
        <v/>
      </c>
      <c r="Y139">
        <f>IF(LEFT(H139,3)="Not",1,0)</f>
        <v/>
      </c>
    </row>
    <row r="140">
      <c r="A140" s="18" t="n"/>
      <c r="B140" s="18" t="n"/>
      <c r="C140" s="18" t="n"/>
      <c r="D140" s="22" t="n"/>
      <c r="E140" s="19" t="n"/>
      <c r="F140" s="19" t="n"/>
      <c r="G140" s="18" t="n"/>
      <c r="H140" s="12">
        <f>IF(COUNTA(A140:G140)=0,"",IF(G140="Yes","Excused",IF(A140="","Not counted: course missing",IF(L140="","Not counted: course not on Courses sheet",IF(NOT(ISNUMBER(F140)),"Not counted: points possible missing",IF(F140&lt;=0,"Not counted: points possible missing",IF(X140=0,"Not counted: category not set up for this course",IF(E140="",IF(W140="","Upcoming",IF(W140&lt;Today,"Past due, no score yet","Upcoming")),IF(NOT(ISNUMBER(E140)),"Not counted: score isn't a number",IF(E140&lt;0,"Not counted: negative score",IF(U140=1,"Dropped (lowest)","Graded")))))))))))</f>
        <v/>
      </c>
      <c r="I140" s="16">
        <f>IF(P140=1,E140/F140,"")</f>
        <v/>
      </c>
      <c r="J140" s="17">
        <f>IF(W140="","",W140-Today)</f>
        <v/>
      </c>
      <c r="K140" t="n">
        <v>134</v>
      </c>
      <c r="L140">
        <f>IF(A140="","",IF(ISNUMBER(MATCH(A140,K_Name,0)),MATCH(A140,K_Name,0),""))</f>
        <v/>
      </c>
      <c r="M140">
        <f>IF(L140="","",INDEX(K_Mode,L140))</f>
        <v/>
      </c>
      <c r="N140">
        <f>IF(OR(L140="",B140=""),"",IF(ISNUMBER(MATCH(A140&amp;"|"&amp;B140,C_Key,0)),MATCH(A140&amp;"|"&amp;B140,C_Key,0),""))</f>
        <v/>
      </c>
      <c r="O140">
        <f>IF(N140="",0,INDEX(C_DropN,N140))</f>
        <v/>
      </c>
      <c r="P140">
        <f>IF(X140=1,IF(E140="",0,IF(ISNUMBER(E140),IF(E140&gt;=0,1,0),0)),0)</f>
        <v/>
      </c>
      <c r="Q140">
        <f>IF(AND(X140=1,E140=""),1,0)</f>
        <v/>
      </c>
      <c r="R140">
        <f>IF(P140=1,ROUND(E140/F140,10),"")</f>
        <v/>
      </c>
      <c r="S140">
        <f>IF(AND(P140=1,O140&gt;0),COUNTIFS(I_Course,A140,I_Cat,B140,I_Grd,1,I_Key,"&lt;"&amp;R140)+COUNTIFS(I_Course,A140,I_Cat,B140,I_Grd,1,I_Key,R140,I_Row,"&lt;"&amp;K140),"")</f>
        <v/>
      </c>
      <c r="T140">
        <f>IF(AND(P140=1,O140&gt;0),COUNTIFS(I_Course,A140,I_Cat,B140,I_Grd,1),"")</f>
        <v/>
      </c>
      <c r="U140">
        <f>IF(AND(P140=1,O140&gt;0),IF(S140&lt;MIN(O140,T140-1),1,0),0)</f>
        <v/>
      </c>
      <c r="V140">
        <f>IF(AND(P140=1,U140=0),1,0)</f>
        <v/>
      </c>
      <c r="W140">
        <f>IF(AND(Q140=1,ISNUMBER(D140)),INT(D140),"")</f>
        <v/>
      </c>
      <c r="X140">
        <f>IF(L140="",0,IF(G140="Yes",0,IF(NOT(ISNUMBER(F140)),0,IF(F140&lt;=0,0,IF(M140=3,1,IF(N140="",0,IF(INDEX(C_M,N140)=1,1,0)))))))</f>
        <v/>
      </c>
      <c r="Y140">
        <f>IF(LEFT(H140,3)="Not",1,0)</f>
        <v/>
      </c>
    </row>
    <row r="141">
      <c r="A141" s="18" t="n"/>
      <c r="B141" s="18" t="n"/>
      <c r="C141" s="18" t="n"/>
      <c r="D141" s="22" t="n"/>
      <c r="E141" s="19" t="n"/>
      <c r="F141" s="19" t="n"/>
      <c r="G141" s="18" t="n"/>
      <c r="H141" s="12">
        <f>IF(COUNTA(A141:G141)=0,"",IF(G141="Yes","Excused",IF(A141="","Not counted: course missing",IF(L141="","Not counted: course not on Courses sheet",IF(NOT(ISNUMBER(F141)),"Not counted: points possible missing",IF(F141&lt;=0,"Not counted: points possible missing",IF(X141=0,"Not counted: category not set up for this course",IF(E141="",IF(W141="","Upcoming",IF(W141&lt;Today,"Past due, no score yet","Upcoming")),IF(NOT(ISNUMBER(E141)),"Not counted: score isn't a number",IF(E141&lt;0,"Not counted: negative score",IF(U141=1,"Dropped (lowest)","Graded")))))))))))</f>
        <v/>
      </c>
      <c r="I141" s="16">
        <f>IF(P141=1,E141/F141,"")</f>
        <v/>
      </c>
      <c r="J141" s="17">
        <f>IF(W141="","",W141-Today)</f>
        <v/>
      </c>
      <c r="K141" t="n">
        <v>135</v>
      </c>
      <c r="L141">
        <f>IF(A141="","",IF(ISNUMBER(MATCH(A141,K_Name,0)),MATCH(A141,K_Name,0),""))</f>
        <v/>
      </c>
      <c r="M141">
        <f>IF(L141="","",INDEX(K_Mode,L141))</f>
        <v/>
      </c>
      <c r="N141">
        <f>IF(OR(L141="",B141=""),"",IF(ISNUMBER(MATCH(A141&amp;"|"&amp;B141,C_Key,0)),MATCH(A141&amp;"|"&amp;B141,C_Key,0),""))</f>
        <v/>
      </c>
      <c r="O141">
        <f>IF(N141="",0,INDEX(C_DropN,N141))</f>
        <v/>
      </c>
      <c r="P141">
        <f>IF(X141=1,IF(E141="",0,IF(ISNUMBER(E141),IF(E141&gt;=0,1,0),0)),0)</f>
        <v/>
      </c>
      <c r="Q141">
        <f>IF(AND(X141=1,E141=""),1,0)</f>
        <v/>
      </c>
      <c r="R141">
        <f>IF(P141=1,ROUND(E141/F141,10),"")</f>
        <v/>
      </c>
      <c r="S141">
        <f>IF(AND(P141=1,O141&gt;0),COUNTIFS(I_Course,A141,I_Cat,B141,I_Grd,1,I_Key,"&lt;"&amp;R141)+COUNTIFS(I_Course,A141,I_Cat,B141,I_Grd,1,I_Key,R141,I_Row,"&lt;"&amp;K141),"")</f>
        <v/>
      </c>
      <c r="T141">
        <f>IF(AND(P141=1,O141&gt;0),COUNTIFS(I_Course,A141,I_Cat,B141,I_Grd,1),"")</f>
        <v/>
      </c>
      <c r="U141">
        <f>IF(AND(P141=1,O141&gt;0),IF(S141&lt;MIN(O141,T141-1),1,0),0)</f>
        <v/>
      </c>
      <c r="V141">
        <f>IF(AND(P141=1,U141=0),1,0)</f>
        <v/>
      </c>
      <c r="W141">
        <f>IF(AND(Q141=1,ISNUMBER(D141)),INT(D141),"")</f>
        <v/>
      </c>
      <c r="X141">
        <f>IF(L141="",0,IF(G141="Yes",0,IF(NOT(ISNUMBER(F141)),0,IF(F141&lt;=0,0,IF(M141=3,1,IF(N141="",0,IF(INDEX(C_M,N141)=1,1,0)))))))</f>
        <v/>
      </c>
      <c r="Y141">
        <f>IF(LEFT(H141,3)="Not",1,0)</f>
        <v/>
      </c>
    </row>
    <row r="142">
      <c r="A142" s="18" t="n"/>
      <c r="B142" s="18" t="n"/>
      <c r="C142" s="18" t="n"/>
      <c r="D142" s="22" t="n"/>
      <c r="E142" s="19" t="n"/>
      <c r="F142" s="19" t="n"/>
      <c r="G142" s="18" t="n"/>
      <c r="H142" s="12">
        <f>IF(COUNTA(A142:G142)=0,"",IF(G142="Yes","Excused",IF(A142="","Not counted: course missing",IF(L142="","Not counted: course not on Courses sheet",IF(NOT(ISNUMBER(F142)),"Not counted: points possible missing",IF(F142&lt;=0,"Not counted: points possible missing",IF(X142=0,"Not counted: category not set up for this course",IF(E142="",IF(W142="","Upcoming",IF(W142&lt;Today,"Past due, no score yet","Upcoming")),IF(NOT(ISNUMBER(E142)),"Not counted: score isn't a number",IF(E142&lt;0,"Not counted: negative score",IF(U142=1,"Dropped (lowest)","Graded")))))))))))</f>
        <v/>
      </c>
      <c r="I142" s="16">
        <f>IF(P142=1,E142/F142,"")</f>
        <v/>
      </c>
      <c r="J142" s="17">
        <f>IF(W142="","",W142-Today)</f>
        <v/>
      </c>
      <c r="K142" t="n">
        <v>136</v>
      </c>
      <c r="L142">
        <f>IF(A142="","",IF(ISNUMBER(MATCH(A142,K_Name,0)),MATCH(A142,K_Name,0),""))</f>
        <v/>
      </c>
      <c r="M142">
        <f>IF(L142="","",INDEX(K_Mode,L142))</f>
        <v/>
      </c>
      <c r="N142">
        <f>IF(OR(L142="",B142=""),"",IF(ISNUMBER(MATCH(A142&amp;"|"&amp;B142,C_Key,0)),MATCH(A142&amp;"|"&amp;B142,C_Key,0),""))</f>
        <v/>
      </c>
      <c r="O142">
        <f>IF(N142="",0,INDEX(C_DropN,N142))</f>
        <v/>
      </c>
      <c r="P142">
        <f>IF(X142=1,IF(E142="",0,IF(ISNUMBER(E142),IF(E142&gt;=0,1,0),0)),0)</f>
        <v/>
      </c>
      <c r="Q142">
        <f>IF(AND(X142=1,E142=""),1,0)</f>
        <v/>
      </c>
      <c r="R142">
        <f>IF(P142=1,ROUND(E142/F142,10),"")</f>
        <v/>
      </c>
      <c r="S142">
        <f>IF(AND(P142=1,O142&gt;0),COUNTIFS(I_Course,A142,I_Cat,B142,I_Grd,1,I_Key,"&lt;"&amp;R142)+COUNTIFS(I_Course,A142,I_Cat,B142,I_Grd,1,I_Key,R142,I_Row,"&lt;"&amp;K142),"")</f>
        <v/>
      </c>
      <c r="T142">
        <f>IF(AND(P142=1,O142&gt;0),COUNTIFS(I_Course,A142,I_Cat,B142,I_Grd,1),"")</f>
        <v/>
      </c>
      <c r="U142">
        <f>IF(AND(P142=1,O142&gt;0),IF(S142&lt;MIN(O142,T142-1),1,0),0)</f>
        <v/>
      </c>
      <c r="V142">
        <f>IF(AND(P142=1,U142=0),1,0)</f>
        <v/>
      </c>
      <c r="W142">
        <f>IF(AND(Q142=1,ISNUMBER(D142)),INT(D142),"")</f>
        <v/>
      </c>
      <c r="X142">
        <f>IF(L142="",0,IF(G142="Yes",0,IF(NOT(ISNUMBER(F142)),0,IF(F142&lt;=0,0,IF(M142=3,1,IF(N142="",0,IF(INDEX(C_M,N142)=1,1,0)))))))</f>
        <v/>
      </c>
      <c r="Y142">
        <f>IF(LEFT(H142,3)="Not",1,0)</f>
        <v/>
      </c>
    </row>
    <row r="143">
      <c r="A143" s="18" t="n"/>
      <c r="B143" s="18" t="n"/>
      <c r="C143" s="18" t="n"/>
      <c r="D143" s="22" t="n"/>
      <c r="E143" s="19" t="n"/>
      <c r="F143" s="19" t="n"/>
      <c r="G143" s="18" t="n"/>
      <c r="H143" s="12">
        <f>IF(COUNTA(A143:G143)=0,"",IF(G143="Yes","Excused",IF(A143="","Not counted: course missing",IF(L143="","Not counted: course not on Courses sheet",IF(NOT(ISNUMBER(F143)),"Not counted: points possible missing",IF(F143&lt;=0,"Not counted: points possible missing",IF(X143=0,"Not counted: category not set up for this course",IF(E143="",IF(W143="","Upcoming",IF(W143&lt;Today,"Past due, no score yet","Upcoming")),IF(NOT(ISNUMBER(E143)),"Not counted: score isn't a number",IF(E143&lt;0,"Not counted: negative score",IF(U143=1,"Dropped (lowest)","Graded")))))))))))</f>
        <v/>
      </c>
      <c r="I143" s="16">
        <f>IF(P143=1,E143/F143,"")</f>
        <v/>
      </c>
      <c r="J143" s="17">
        <f>IF(W143="","",W143-Today)</f>
        <v/>
      </c>
      <c r="K143" t="n">
        <v>137</v>
      </c>
      <c r="L143">
        <f>IF(A143="","",IF(ISNUMBER(MATCH(A143,K_Name,0)),MATCH(A143,K_Name,0),""))</f>
        <v/>
      </c>
      <c r="M143">
        <f>IF(L143="","",INDEX(K_Mode,L143))</f>
        <v/>
      </c>
      <c r="N143">
        <f>IF(OR(L143="",B143=""),"",IF(ISNUMBER(MATCH(A143&amp;"|"&amp;B143,C_Key,0)),MATCH(A143&amp;"|"&amp;B143,C_Key,0),""))</f>
        <v/>
      </c>
      <c r="O143">
        <f>IF(N143="",0,INDEX(C_DropN,N143))</f>
        <v/>
      </c>
      <c r="P143">
        <f>IF(X143=1,IF(E143="",0,IF(ISNUMBER(E143),IF(E143&gt;=0,1,0),0)),0)</f>
        <v/>
      </c>
      <c r="Q143">
        <f>IF(AND(X143=1,E143=""),1,0)</f>
        <v/>
      </c>
      <c r="R143">
        <f>IF(P143=1,ROUND(E143/F143,10),"")</f>
        <v/>
      </c>
      <c r="S143">
        <f>IF(AND(P143=1,O143&gt;0),COUNTIFS(I_Course,A143,I_Cat,B143,I_Grd,1,I_Key,"&lt;"&amp;R143)+COUNTIFS(I_Course,A143,I_Cat,B143,I_Grd,1,I_Key,R143,I_Row,"&lt;"&amp;K143),"")</f>
        <v/>
      </c>
      <c r="T143">
        <f>IF(AND(P143=1,O143&gt;0),COUNTIFS(I_Course,A143,I_Cat,B143,I_Grd,1),"")</f>
        <v/>
      </c>
      <c r="U143">
        <f>IF(AND(P143=1,O143&gt;0),IF(S143&lt;MIN(O143,T143-1),1,0),0)</f>
        <v/>
      </c>
      <c r="V143">
        <f>IF(AND(P143=1,U143=0),1,0)</f>
        <v/>
      </c>
      <c r="W143">
        <f>IF(AND(Q143=1,ISNUMBER(D143)),INT(D143),"")</f>
        <v/>
      </c>
      <c r="X143">
        <f>IF(L143="",0,IF(G143="Yes",0,IF(NOT(ISNUMBER(F143)),0,IF(F143&lt;=0,0,IF(M143=3,1,IF(N143="",0,IF(INDEX(C_M,N143)=1,1,0)))))))</f>
        <v/>
      </c>
      <c r="Y143">
        <f>IF(LEFT(H143,3)="Not",1,0)</f>
        <v/>
      </c>
    </row>
    <row r="144">
      <c r="A144" s="18" t="n"/>
      <c r="B144" s="18" t="n"/>
      <c r="C144" s="18" t="n"/>
      <c r="D144" s="22" t="n"/>
      <c r="E144" s="19" t="n"/>
      <c r="F144" s="19" t="n"/>
      <c r="G144" s="18" t="n"/>
      <c r="H144" s="12">
        <f>IF(COUNTA(A144:G144)=0,"",IF(G144="Yes","Excused",IF(A144="","Not counted: course missing",IF(L144="","Not counted: course not on Courses sheet",IF(NOT(ISNUMBER(F144)),"Not counted: points possible missing",IF(F144&lt;=0,"Not counted: points possible missing",IF(X144=0,"Not counted: category not set up for this course",IF(E144="",IF(W144="","Upcoming",IF(W144&lt;Today,"Past due, no score yet","Upcoming")),IF(NOT(ISNUMBER(E144)),"Not counted: score isn't a number",IF(E144&lt;0,"Not counted: negative score",IF(U144=1,"Dropped (lowest)","Graded")))))))))))</f>
        <v/>
      </c>
      <c r="I144" s="16">
        <f>IF(P144=1,E144/F144,"")</f>
        <v/>
      </c>
      <c r="J144" s="17">
        <f>IF(W144="","",W144-Today)</f>
        <v/>
      </c>
      <c r="K144" t="n">
        <v>138</v>
      </c>
      <c r="L144">
        <f>IF(A144="","",IF(ISNUMBER(MATCH(A144,K_Name,0)),MATCH(A144,K_Name,0),""))</f>
        <v/>
      </c>
      <c r="M144">
        <f>IF(L144="","",INDEX(K_Mode,L144))</f>
        <v/>
      </c>
      <c r="N144">
        <f>IF(OR(L144="",B144=""),"",IF(ISNUMBER(MATCH(A144&amp;"|"&amp;B144,C_Key,0)),MATCH(A144&amp;"|"&amp;B144,C_Key,0),""))</f>
        <v/>
      </c>
      <c r="O144">
        <f>IF(N144="",0,INDEX(C_DropN,N144))</f>
        <v/>
      </c>
      <c r="P144">
        <f>IF(X144=1,IF(E144="",0,IF(ISNUMBER(E144),IF(E144&gt;=0,1,0),0)),0)</f>
        <v/>
      </c>
      <c r="Q144">
        <f>IF(AND(X144=1,E144=""),1,0)</f>
        <v/>
      </c>
      <c r="R144">
        <f>IF(P144=1,ROUND(E144/F144,10),"")</f>
        <v/>
      </c>
      <c r="S144">
        <f>IF(AND(P144=1,O144&gt;0),COUNTIFS(I_Course,A144,I_Cat,B144,I_Grd,1,I_Key,"&lt;"&amp;R144)+COUNTIFS(I_Course,A144,I_Cat,B144,I_Grd,1,I_Key,R144,I_Row,"&lt;"&amp;K144),"")</f>
        <v/>
      </c>
      <c r="T144">
        <f>IF(AND(P144=1,O144&gt;0),COUNTIFS(I_Course,A144,I_Cat,B144,I_Grd,1),"")</f>
        <v/>
      </c>
      <c r="U144">
        <f>IF(AND(P144=1,O144&gt;0),IF(S144&lt;MIN(O144,T144-1),1,0),0)</f>
        <v/>
      </c>
      <c r="V144">
        <f>IF(AND(P144=1,U144=0),1,0)</f>
        <v/>
      </c>
      <c r="W144">
        <f>IF(AND(Q144=1,ISNUMBER(D144)),INT(D144),"")</f>
        <v/>
      </c>
      <c r="X144">
        <f>IF(L144="",0,IF(G144="Yes",0,IF(NOT(ISNUMBER(F144)),0,IF(F144&lt;=0,0,IF(M144=3,1,IF(N144="",0,IF(INDEX(C_M,N144)=1,1,0)))))))</f>
        <v/>
      </c>
      <c r="Y144">
        <f>IF(LEFT(H144,3)="Not",1,0)</f>
        <v/>
      </c>
    </row>
    <row r="145">
      <c r="A145" s="18" t="n"/>
      <c r="B145" s="18" t="n"/>
      <c r="C145" s="18" t="n"/>
      <c r="D145" s="22" t="n"/>
      <c r="E145" s="19" t="n"/>
      <c r="F145" s="19" t="n"/>
      <c r="G145" s="18" t="n"/>
      <c r="H145" s="12">
        <f>IF(COUNTA(A145:G145)=0,"",IF(G145="Yes","Excused",IF(A145="","Not counted: course missing",IF(L145="","Not counted: course not on Courses sheet",IF(NOT(ISNUMBER(F145)),"Not counted: points possible missing",IF(F145&lt;=0,"Not counted: points possible missing",IF(X145=0,"Not counted: category not set up for this course",IF(E145="",IF(W145="","Upcoming",IF(W145&lt;Today,"Past due, no score yet","Upcoming")),IF(NOT(ISNUMBER(E145)),"Not counted: score isn't a number",IF(E145&lt;0,"Not counted: negative score",IF(U145=1,"Dropped (lowest)","Graded")))))))))))</f>
        <v/>
      </c>
      <c r="I145" s="16">
        <f>IF(P145=1,E145/F145,"")</f>
        <v/>
      </c>
      <c r="J145" s="17">
        <f>IF(W145="","",W145-Today)</f>
        <v/>
      </c>
      <c r="K145" t="n">
        <v>139</v>
      </c>
      <c r="L145">
        <f>IF(A145="","",IF(ISNUMBER(MATCH(A145,K_Name,0)),MATCH(A145,K_Name,0),""))</f>
        <v/>
      </c>
      <c r="M145">
        <f>IF(L145="","",INDEX(K_Mode,L145))</f>
        <v/>
      </c>
      <c r="N145">
        <f>IF(OR(L145="",B145=""),"",IF(ISNUMBER(MATCH(A145&amp;"|"&amp;B145,C_Key,0)),MATCH(A145&amp;"|"&amp;B145,C_Key,0),""))</f>
        <v/>
      </c>
      <c r="O145">
        <f>IF(N145="",0,INDEX(C_DropN,N145))</f>
        <v/>
      </c>
      <c r="P145">
        <f>IF(X145=1,IF(E145="",0,IF(ISNUMBER(E145),IF(E145&gt;=0,1,0),0)),0)</f>
        <v/>
      </c>
      <c r="Q145">
        <f>IF(AND(X145=1,E145=""),1,0)</f>
        <v/>
      </c>
      <c r="R145">
        <f>IF(P145=1,ROUND(E145/F145,10),"")</f>
        <v/>
      </c>
      <c r="S145">
        <f>IF(AND(P145=1,O145&gt;0),COUNTIFS(I_Course,A145,I_Cat,B145,I_Grd,1,I_Key,"&lt;"&amp;R145)+COUNTIFS(I_Course,A145,I_Cat,B145,I_Grd,1,I_Key,R145,I_Row,"&lt;"&amp;K145),"")</f>
        <v/>
      </c>
      <c r="T145">
        <f>IF(AND(P145=1,O145&gt;0),COUNTIFS(I_Course,A145,I_Cat,B145,I_Grd,1),"")</f>
        <v/>
      </c>
      <c r="U145">
        <f>IF(AND(P145=1,O145&gt;0),IF(S145&lt;MIN(O145,T145-1),1,0),0)</f>
        <v/>
      </c>
      <c r="V145">
        <f>IF(AND(P145=1,U145=0),1,0)</f>
        <v/>
      </c>
      <c r="W145">
        <f>IF(AND(Q145=1,ISNUMBER(D145)),INT(D145),"")</f>
        <v/>
      </c>
      <c r="X145">
        <f>IF(L145="",0,IF(G145="Yes",0,IF(NOT(ISNUMBER(F145)),0,IF(F145&lt;=0,0,IF(M145=3,1,IF(N145="",0,IF(INDEX(C_M,N145)=1,1,0)))))))</f>
        <v/>
      </c>
      <c r="Y145">
        <f>IF(LEFT(H145,3)="Not",1,0)</f>
        <v/>
      </c>
    </row>
    <row r="146">
      <c r="A146" s="18" t="n"/>
      <c r="B146" s="18" t="n"/>
      <c r="C146" s="18" t="n"/>
      <c r="D146" s="22" t="n"/>
      <c r="E146" s="19" t="n"/>
      <c r="F146" s="19" t="n"/>
      <c r="G146" s="18" t="n"/>
      <c r="H146" s="12">
        <f>IF(COUNTA(A146:G146)=0,"",IF(G146="Yes","Excused",IF(A146="","Not counted: course missing",IF(L146="","Not counted: course not on Courses sheet",IF(NOT(ISNUMBER(F146)),"Not counted: points possible missing",IF(F146&lt;=0,"Not counted: points possible missing",IF(X146=0,"Not counted: category not set up for this course",IF(E146="",IF(W146="","Upcoming",IF(W146&lt;Today,"Past due, no score yet","Upcoming")),IF(NOT(ISNUMBER(E146)),"Not counted: score isn't a number",IF(E146&lt;0,"Not counted: negative score",IF(U146=1,"Dropped (lowest)","Graded")))))))))))</f>
        <v/>
      </c>
      <c r="I146" s="16">
        <f>IF(P146=1,E146/F146,"")</f>
        <v/>
      </c>
      <c r="J146" s="17">
        <f>IF(W146="","",W146-Today)</f>
        <v/>
      </c>
      <c r="K146" t="n">
        <v>140</v>
      </c>
      <c r="L146">
        <f>IF(A146="","",IF(ISNUMBER(MATCH(A146,K_Name,0)),MATCH(A146,K_Name,0),""))</f>
        <v/>
      </c>
      <c r="M146">
        <f>IF(L146="","",INDEX(K_Mode,L146))</f>
        <v/>
      </c>
      <c r="N146">
        <f>IF(OR(L146="",B146=""),"",IF(ISNUMBER(MATCH(A146&amp;"|"&amp;B146,C_Key,0)),MATCH(A146&amp;"|"&amp;B146,C_Key,0),""))</f>
        <v/>
      </c>
      <c r="O146">
        <f>IF(N146="",0,INDEX(C_DropN,N146))</f>
        <v/>
      </c>
      <c r="P146">
        <f>IF(X146=1,IF(E146="",0,IF(ISNUMBER(E146),IF(E146&gt;=0,1,0),0)),0)</f>
        <v/>
      </c>
      <c r="Q146">
        <f>IF(AND(X146=1,E146=""),1,0)</f>
        <v/>
      </c>
      <c r="R146">
        <f>IF(P146=1,ROUND(E146/F146,10),"")</f>
        <v/>
      </c>
      <c r="S146">
        <f>IF(AND(P146=1,O146&gt;0),COUNTIFS(I_Course,A146,I_Cat,B146,I_Grd,1,I_Key,"&lt;"&amp;R146)+COUNTIFS(I_Course,A146,I_Cat,B146,I_Grd,1,I_Key,R146,I_Row,"&lt;"&amp;K146),"")</f>
        <v/>
      </c>
      <c r="T146">
        <f>IF(AND(P146=1,O146&gt;0),COUNTIFS(I_Course,A146,I_Cat,B146,I_Grd,1),"")</f>
        <v/>
      </c>
      <c r="U146">
        <f>IF(AND(P146=1,O146&gt;0),IF(S146&lt;MIN(O146,T146-1),1,0),0)</f>
        <v/>
      </c>
      <c r="V146">
        <f>IF(AND(P146=1,U146=0),1,0)</f>
        <v/>
      </c>
      <c r="W146">
        <f>IF(AND(Q146=1,ISNUMBER(D146)),INT(D146),"")</f>
        <v/>
      </c>
      <c r="X146">
        <f>IF(L146="",0,IF(G146="Yes",0,IF(NOT(ISNUMBER(F146)),0,IF(F146&lt;=0,0,IF(M146=3,1,IF(N146="",0,IF(INDEX(C_M,N146)=1,1,0)))))))</f>
        <v/>
      </c>
      <c r="Y146">
        <f>IF(LEFT(H146,3)="Not",1,0)</f>
        <v/>
      </c>
    </row>
    <row r="147">
      <c r="A147" s="18" t="n"/>
      <c r="B147" s="18" t="n"/>
      <c r="C147" s="18" t="n"/>
      <c r="D147" s="22" t="n"/>
      <c r="E147" s="19" t="n"/>
      <c r="F147" s="19" t="n"/>
      <c r="G147" s="18" t="n"/>
      <c r="H147" s="12">
        <f>IF(COUNTA(A147:G147)=0,"",IF(G147="Yes","Excused",IF(A147="","Not counted: course missing",IF(L147="","Not counted: course not on Courses sheet",IF(NOT(ISNUMBER(F147)),"Not counted: points possible missing",IF(F147&lt;=0,"Not counted: points possible missing",IF(X147=0,"Not counted: category not set up for this course",IF(E147="",IF(W147="","Upcoming",IF(W147&lt;Today,"Past due, no score yet","Upcoming")),IF(NOT(ISNUMBER(E147)),"Not counted: score isn't a number",IF(E147&lt;0,"Not counted: negative score",IF(U147=1,"Dropped (lowest)","Graded")))))))))))</f>
        <v/>
      </c>
      <c r="I147" s="16">
        <f>IF(P147=1,E147/F147,"")</f>
        <v/>
      </c>
      <c r="J147" s="17">
        <f>IF(W147="","",W147-Today)</f>
        <v/>
      </c>
      <c r="K147" t="n">
        <v>141</v>
      </c>
      <c r="L147">
        <f>IF(A147="","",IF(ISNUMBER(MATCH(A147,K_Name,0)),MATCH(A147,K_Name,0),""))</f>
        <v/>
      </c>
      <c r="M147">
        <f>IF(L147="","",INDEX(K_Mode,L147))</f>
        <v/>
      </c>
      <c r="N147">
        <f>IF(OR(L147="",B147=""),"",IF(ISNUMBER(MATCH(A147&amp;"|"&amp;B147,C_Key,0)),MATCH(A147&amp;"|"&amp;B147,C_Key,0),""))</f>
        <v/>
      </c>
      <c r="O147">
        <f>IF(N147="",0,INDEX(C_DropN,N147))</f>
        <v/>
      </c>
      <c r="P147">
        <f>IF(X147=1,IF(E147="",0,IF(ISNUMBER(E147),IF(E147&gt;=0,1,0),0)),0)</f>
        <v/>
      </c>
      <c r="Q147">
        <f>IF(AND(X147=1,E147=""),1,0)</f>
        <v/>
      </c>
      <c r="R147">
        <f>IF(P147=1,ROUND(E147/F147,10),"")</f>
        <v/>
      </c>
      <c r="S147">
        <f>IF(AND(P147=1,O147&gt;0),COUNTIFS(I_Course,A147,I_Cat,B147,I_Grd,1,I_Key,"&lt;"&amp;R147)+COUNTIFS(I_Course,A147,I_Cat,B147,I_Grd,1,I_Key,R147,I_Row,"&lt;"&amp;K147),"")</f>
        <v/>
      </c>
      <c r="T147">
        <f>IF(AND(P147=1,O147&gt;0),COUNTIFS(I_Course,A147,I_Cat,B147,I_Grd,1),"")</f>
        <v/>
      </c>
      <c r="U147">
        <f>IF(AND(P147=1,O147&gt;0),IF(S147&lt;MIN(O147,T147-1),1,0),0)</f>
        <v/>
      </c>
      <c r="V147">
        <f>IF(AND(P147=1,U147=0),1,0)</f>
        <v/>
      </c>
      <c r="W147">
        <f>IF(AND(Q147=1,ISNUMBER(D147)),INT(D147),"")</f>
        <v/>
      </c>
      <c r="X147">
        <f>IF(L147="",0,IF(G147="Yes",0,IF(NOT(ISNUMBER(F147)),0,IF(F147&lt;=0,0,IF(M147=3,1,IF(N147="",0,IF(INDEX(C_M,N147)=1,1,0)))))))</f>
        <v/>
      </c>
      <c r="Y147">
        <f>IF(LEFT(H147,3)="Not",1,0)</f>
        <v/>
      </c>
    </row>
    <row r="148">
      <c r="A148" s="18" t="n"/>
      <c r="B148" s="18" t="n"/>
      <c r="C148" s="18" t="n"/>
      <c r="D148" s="22" t="n"/>
      <c r="E148" s="19" t="n"/>
      <c r="F148" s="19" t="n"/>
      <c r="G148" s="18" t="n"/>
      <c r="H148" s="12">
        <f>IF(COUNTA(A148:G148)=0,"",IF(G148="Yes","Excused",IF(A148="","Not counted: course missing",IF(L148="","Not counted: course not on Courses sheet",IF(NOT(ISNUMBER(F148)),"Not counted: points possible missing",IF(F148&lt;=0,"Not counted: points possible missing",IF(X148=0,"Not counted: category not set up for this course",IF(E148="",IF(W148="","Upcoming",IF(W148&lt;Today,"Past due, no score yet","Upcoming")),IF(NOT(ISNUMBER(E148)),"Not counted: score isn't a number",IF(E148&lt;0,"Not counted: negative score",IF(U148=1,"Dropped (lowest)","Graded")))))))))))</f>
        <v/>
      </c>
      <c r="I148" s="16">
        <f>IF(P148=1,E148/F148,"")</f>
        <v/>
      </c>
      <c r="J148" s="17">
        <f>IF(W148="","",W148-Today)</f>
        <v/>
      </c>
      <c r="K148" t="n">
        <v>142</v>
      </c>
      <c r="L148">
        <f>IF(A148="","",IF(ISNUMBER(MATCH(A148,K_Name,0)),MATCH(A148,K_Name,0),""))</f>
        <v/>
      </c>
      <c r="M148">
        <f>IF(L148="","",INDEX(K_Mode,L148))</f>
        <v/>
      </c>
      <c r="N148">
        <f>IF(OR(L148="",B148=""),"",IF(ISNUMBER(MATCH(A148&amp;"|"&amp;B148,C_Key,0)),MATCH(A148&amp;"|"&amp;B148,C_Key,0),""))</f>
        <v/>
      </c>
      <c r="O148">
        <f>IF(N148="",0,INDEX(C_DropN,N148))</f>
        <v/>
      </c>
      <c r="P148">
        <f>IF(X148=1,IF(E148="",0,IF(ISNUMBER(E148),IF(E148&gt;=0,1,0),0)),0)</f>
        <v/>
      </c>
      <c r="Q148">
        <f>IF(AND(X148=1,E148=""),1,0)</f>
        <v/>
      </c>
      <c r="R148">
        <f>IF(P148=1,ROUND(E148/F148,10),"")</f>
        <v/>
      </c>
      <c r="S148">
        <f>IF(AND(P148=1,O148&gt;0),COUNTIFS(I_Course,A148,I_Cat,B148,I_Grd,1,I_Key,"&lt;"&amp;R148)+COUNTIFS(I_Course,A148,I_Cat,B148,I_Grd,1,I_Key,R148,I_Row,"&lt;"&amp;K148),"")</f>
        <v/>
      </c>
      <c r="T148">
        <f>IF(AND(P148=1,O148&gt;0),COUNTIFS(I_Course,A148,I_Cat,B148,I_Grd,1),"")</f>
        <v/>
      </c>
      <c r="U148">
        <f>IF(AND(P148=1,O148&gt;0),IF(S148&lt;MIN(O148,T148-1),1,0),0)</f>
        <v/>
      </c>
      <c r="V148">
        <f>IF(AND(P148=1,U148=0),1,0)</f>
        <v/>
      </c>
      <c r="W148">
        <f>IF(AND(Q148=1,ISNUMBER(D148)),INT(D148),"")</f>
        <v/>
      </c>
      <c r="X148">
        <f>IF(L148="",0,IF(G148="Yes",0,IF(NOT(ISNUMBER(F148)),0,IF(F148&lt;=0,0,IF(M148=3,1,IF(N148="",0,IF(INDEX(C_M,N148)=1,1,0)))))))</f>
        <v/>
      </c>
      <c r="Y148">
        <f>IF(LEFT(H148,3)="Not",1,0)</f>
        <v/>
      </c>
    </row>
    <row r="149">
      <c r="A149" s="18" t="n"/>
      <c r="B149" s="18" t="n"/>
      <c r="C149" s="18" t="n"/>
      <c r="D149" s="22" t="n"/>
      <c r="E149" s="19" t="n"/>
      <c r="F149" s="19" t="n"/>
      <c r="G149" s="18" t="n"/>
      <c r="H149" s="12">
        <f>IF(COUNTA(A149:G149)=0,"",IF(G149="Yes","Excused",IF(A149="","Not counted: course missing",IF(L149="","Not counted: course not on Courses sheet",IF(NOT(ISNUMBER(F149)),"Not counted: points possible missing",IF(F149&lt;=0,"Not counted: points possible missing",IF(X149=0,"Not counted: category not set up for this course",IF(E149="",IF(W149="","Upcoming",IF(W149&lt;Today,"Past due, no score yet","Upcoming")),IF(NOT(ISNUMBER(E149)),"Not counted: score isn't a number",IF(E149&lt;0,"Not counted: negative score",IF(U149=1,"Dropped (lowest)","Graded")))))))))))</f>
        <v/>
      </c>
      <c r="I149" s="16">
        <f>IF(P149=1,E149/F149,"")</f>
        <v/>
      </c>
      <c r="J149" s="17">
        <f>IF(W149="","",W149-Today)</f>
        <v/>
      </c>
      <c r="K149" t="n">
        <v>143</v>
      </c>
      <c r="L149">
        <f>IF(A149="","",IF(ISNUMBER(MATCH(A149,K_Name,0)),MATCH(A149,K_Name,0),""))</f>
        <v/>
      </c>
      <c r="M149">
        <f>IF(L149="","",INDEX(K_Mode,L149))</f>
        <v/>
      </c>
      <c r="N149">
        <f>IF(OR(L149="",B149=""),"",IF(ISNUMBER(MATCH(A149&amp;"|"&amp;B149,C_Key,0)),MATCH(A149&amp;"|"&amp;B149,C_Key,0),""))</f>
        <v/>
      </c>
      <c r="O149">
        <f>IF(N149="",0,INDEX(C_DropN,N149))</f>
        <v/>
      </c>
      <c r="P149">
        <f>IF(X149=1,IF(E149="",0,IF(ISNUMBER(E149),IF(E149&gt;=0,1,0),0)),0)</f>
        <v/>
      </c>
      <c r="Q149">
        <f>IF(AND(X149=1,E149=""),1,0)</f>
        <v/>
      </c>
      <c r="R149">
        <f>IF(P149=1,ROUND(E149/F149,10),"")</f>
        <v/>
      </c>
      <c r="S149">
        <f>IF(AND(P149=1,O149&gt;0),COUNTIFS(I_Course,A149,I_Cat,B149,I_Grd,1,I_Key,"&lt;"&amp;R149)+COUNTIFS(I_Course,A149,I_Cat,B149,I_Grd,1,I_Key,R149,I_Row,"&lt;"&amp;K149),"")</f>
        <v/>
      </c>
      <c r="T149">
        <f>IF(AND(P149=1,O149&gt;0),COUNTIFS(I_Course,A149,I_Cat,B149,I_Grd,1),"")</f>
        <v/>
      </c>
      <c r="U149">
        <f>IF(AND(P149=1,O149&gt;0),IF(S149&lt;MIN(O149,T149-1),1,0),0)</f>
        <v/>
      </c>
      <c r="V149">
        <f>IF(AND(P149=1,U149=0),1,0)</f>
        <v/>
      </c>
      <c r="W149">
        <f>IF(AND(Q149=1,ISNUMBER(D149)),INT(D149),"")</f>
        <v/>
      </c>
      <c r="X149">
        <f>IF(L149="",0,IF(G149="Yes",0,IF(NOT(ISNUMBER(F149)),0,IF(F149&lt;=0,0,IF(M149=3,1,IF(N149="",0,IF(INDEX(C_M,N149)=1,1,0)))))))</f>
        <v/>
      </c>
      <c r="Y149">
        <f>IF(LEFT(H149,3)="Not",1,0)</f>
        <v/>
      </c>
    </row>
    <row r="150">
      <c r="A150" s="18" t="n"/>
      <c r="B150" s="18" t="n"/>
      <c r="C150" s="18" t="n"/>
      <c r="D150" s="22" t="n"/>
      <c r="E150" s="19" t="n"/>
      <c r="F150" s="19" t="n"/>
      <c r="G150" s="18" t="n"/>
      <c r="H150" s="12">
        <f>IF(COUNTA(A150:G150)=0,"",IF(G150="Yes","Excused",IF(A150="","Not counted: course missing",IF(L150="","Not counted: course not on Courses sheet",IF(NOT(ISNUMBER(F150)),"Not counted: points possible missing",IF(F150&lt;=0,"Not counted: points possible missing",IF(X150=0,"Not counted: category not set up for this course",IF(E150="",IF(W150="","Upcoming",IF(W150&lt;Today,"Past due, no score yet","Upcoming")),IF(NOT(ISNUMBER(E150)),"Not counted: score isn't a number",IF(E150&lt;0,"Not counted: negative score",IF(U150=1,"Dropped (lowest)","Graded")))))))))))</f>
        <v/>
      </c>
      <c r="I150" s="16">
        <f>IF(P150=1,E150/F150,"")</f>
        <v/>
      </c>
      <c r="J150" s="17">
        <f>IF(W150="","",W150-Today)</f>
        <v/>
      </c>
      <c r="K150" t="n">
        <v>144</v>
      </c>
      <c r="L150">
        <f>IF(A150="","",IF(ISNUMBER(MATCH(A150,K_Name,0)),MATCH(A150,K_Name,0),""))</f>
        <v/>
      </c>
      <c r="M150">
        <f>IF(L150="","",INDEX(K_Mode,L150))</f>
        <v/>
      </c>
      <c r="N150">
        <f>IF(OR(L150="",B150=""),"",IF(ISNUMBER(MATCH(A150&amp;"|"&amp;B150,C_Key,0)),MATCH(A150&amp;"|"&amp;B150,C_Key,0),""))</f>
        <v/>
      </c>
      <c r="O150">
        <f>IF(N150="",0,INDEX(C_DropN,N150))</f>
        <v/>
      </c>
      <c r="P150">
        <f>IF(X150=1,IF(E150="",0,IF(ISNUMBER(E150),IF(E150&gt;=0,1,0),0)),0)</f>
        <v/>
      </c>
      <c r="Q150">
        <f>IF(AND(X150=1,E150=""),1,0)</f>
        <v/>
      </c>
      <c r="R150">
        <f>IF(P150=1,ROUND(E150/F150,10),"")</f>
        <v/>
      </c>
      <c r="S150">
        <f>IF(AND(P150=1,O150&gt;0),COUNTIFS(I_Course,A150,I_Cat,B150,I_Grd,1,I_Key,"&lt;"&amp;R150)+COUNTIFS(I_Course,A150,I_Cat,B150,I_Grd,1,I_Key,R150,I_Row,"&lt;"&amp;K150),"")</f>
        <v/>
      </c>
      <c r="T150">
        <f>IF(AND(P150=1,O150&gt;0),COUNTIFS(I_Course,A150,I_Cat,B150,I_Grd,1),"")</f>
        <v/>
      </c>
      <c r="U150">
        <f>IF(AND(P150=1,O150&gt;0),IF(S150&lt;MIN(O150,T150-1),1,0),0)</f>
        <v/>
      </c>
      <c r="V150">
        <f>IF(AND(P150=1,U150=0),1,0)</f>
        <v/>
      </c>
      <c r="W150">
        <f>IF(AND(Q150=1,ISNUMBER(D150)),INT(D150),"")</f>
        <v/>
      </c>
      <c r="X150">
        <f>IF(L150="",0,IF(G150="Yes",0,IF(NOT(ISNUMBER(F150)),0,IF(F150&lt;=0,0,IF(M150=3,1,IF(N150="",0,IF(INDEX(C_M,N150)=1,1,0)))))))</f>
        <v/>
      </c>
      <c r="Y150">
        <f>IF(LEFT(H150,3)="Not",1,0)</f>
        <v/>
      </c>
    </row>
    <row r="151">
      <c r="A151" s="18" t="n"/>
      <c r="B151" s="18" t="n"/>
      <c r="C151" s="18" t="n"/>
      <c r="D151" s="22" t="n"/>
      <c r="E151" s="19" t="n"/>
      <c r="F151" s="19" t="n"/>
      <c r="G151" s="18" t="n"/>
      <c r="H151" s="12">
        <f>IF(COUNTA(A151:G151)=0,"",IF(G151="Yes","Excused",IF(A151="","Not counted: course missing",IF(L151="","Not counted: course not on Courses sheet",IF(NOT(ISNUMBER(F151)),"Not counted: points possible missing",IF(F151&lt;=0,"Not counted: points possible missing",IF(X151=0,"Not counted: category not set up for this course",IF(E151="",IF(W151="","Upcoming",IF(W151&lt;Today,"Past due, no score yet","Upcoming")),IF(NOT(ISNUMBER(E151)),"Not counted: score isn't a number",IF(E151&lt;0,"Not counted: negative score",IF(U151=1,"Dropped (lowest)","Graded")))))))))))</f>
        <v/>
      </c>
      <c r="I151" s="16">
        <f>IF(P151=1,E151/F151,"")</f>
        <v/>
      </c>
      <c r="J151" s="17">
        <f>IF(W151="","",W151-Today)</f>
        <v/>
      </c>
      <c r="K151" t="n">
        <v>145</v>
      </c>
      <c r="L151">
        <f>IF(A151="","",IF(ISNUMBER(MATCH(A151,K_Name,0)),MATCH(A151,K_Name,0),""))</f>
        <v/>
      </c>
      <c r="M151">
        <f>IF(L151="","",INDEX(K_Mode,L151))</f>
        <v/>
      </c>
      <c r="N151">
        <f>IF(OR(L151="",B151=""),"",IF(ISNUMBER(MATCH(A151&amp;"|"&amp;B151,C_Key,0)),MATCH(A151&amp;"|"&amp;B151,C_Key,0),""))</f>
        <v/>
      </c>
      <c r="O151">
        <f>IF(N151="",0,INDEX(C_DropN,N151))</f>
        <v/>
      </c>
      <c r="P151">
        <f>IF(X151=1,IF(E151="",0,IF(ISNUMBER(E151),IF(E151&gt;=0,1,0),0)),0)</f>
        <v/>
      </c>
      <c r="Q151">
        <f>IF(AND(X151=1,E151=""),1,0)</f>
        <v/>
      </c>
      <c r="R151">
        <f>IF(P151=1,ROUND(E151/F151,10),"")</f>
        <v/>
      </c>
      <c r="S151">
        <f>IF(AND(P151=1,O151&gt;0),COUNTIFS(I_Course,A151,I_Cat,B151,I_Grd,1,I_Key,"&lt;"&amp;R151)+COUNTIFS(I_Course,A151,I_Cat,B151,I_Grd,1,I_Key,R151,I_Row,"&lt;"&amp;K151),"")</f>
        <v/>
      </c>
      <c r="T151">
        <f>IF(AND(P151=1,O151&gt;0),COUNTIFS(I_Course,A151,I_Cat,B151,I_Grd,1),"")</f>
        <v/>
      </c>
      <c r="U151">
        <f>IF(AND(P151=1,O151&gt;0),IF(S151&lt;MIN(O151,T151-1),1,0),0)</f>
        <v/>
      </c>
      <c r="V151">
        <f>IF(AND(P151=1,U151=0),1,0)</f>
        <v/>
      </c>
      <c r="W151">
        <f>IF(AND(Q151=1,ISNUMBER(D151)),INT(D151),"")</f>
        <v/>
      </c>
      <c r="X151">
        <f>IF(L151="",0,IF(G151="Yes",0,IF(NOT(ISNUMBER(F151)),0,IF(F151&lt;=0,0,IF(M151=3,1,IF(N151="",0,IF(INDEX(C_M,N151)=1,1,0)))))))</f>
        <v/>
      </c>
      <c r="Y151">
        <f>IF(LEFT(H151,3)="Not",1,0)</f>
        <v/>
      </c>
    </row>
    <row r="152">
      <c r="A152" s="18" t="n"/>
      <c r="B152" s="18" t="n"/>
      <c r="C152" s="18" t="n"/>
      <c r="D152" s="22" t="n"/>
      <c r="E152" s="19" t="n"/>
      <c r="F152" s="19" t="n"/>
      <c r="G152" s="18" t="n"/>
      <c r="H152" s="12">
        <f>IF(COUNTA(A152:G152)=0,"",IF(G152="Yes","Excused",IF(A152="","Not counted: course missing",IF(L152="","Not counted: course not on Courses sheet",IF(NOT(ISNUMBER(F152)),"Not counted: points possible missing",IF(F152&lt;=0,"Not counted: points possible missing",IF(X152=0,"Not counted: category not set up for this course",IF(E152="",IF(W152="","Upcoming",IF(W152&lt;Today,"Past due, no score yet","Upcoming")),IF(NOT(ISNUMBER(E152)),"Not counted: score isn't a number",IF(E152&lt;0,"Not counted: negative score",IF(U152=1,"Dropped (lowest)","Graded")))))))))))</f>
        <v/>
      </c>
      <c r="I152" s="16">
        <f>IF(P152=1,E152/F152,"")</f>
        <v/>
      </c>
      <c r="J152" s="17">
        <f>IF(W152="","",W152-Today)</f>
        <v/>
      </c>
      <c r="K152" t="n">
        <v>146</v>
      </c>
      <c r="L152">
        <f>IF(A152="","",IF(ISNUMBER(MATCH(A152,K_Name,0)),MATCH(A152,K_Name,0),""))</f>
        <v/>
      </c>
      <c r="M152">
        <f>IF(L152="","",INDEX(K_Mode,L152))</f>
        <v/>
      </c>
      <c r="N152">
        <f>IF(OR(L152="",B152=""),"",IF(ISNUMBER(MATCH(A152&amp;"|"&amp;B152,C_Key,0)),MATCH(A152&amp;"|"&amp;B152,C_Key,0),""))</f>
        <v/>
      </c>
      <c r="O152">
        <f>IF(N152="",0,INDEX(C_DropN,N152))</f>
        <v/>
      </c>
      <c r="P152">
        <f>IF(X152=1,IF(E152="",0,IF(ISNUMBER(E152),IF(E152&gt;=0,1,0),0)),0)</f>
        <v/>
      </c>
      <c r="Q152">
        <f>IF(AND(X152=1,E152=""),1,0)</f>
        <v/>
      </c>
      <c r="R152">
        <f>IF(P152=1,ROUND(E152/F152,10),"")</f>
        <v/>
      </c>
      <c r="S152">
        <f>IF(AND(P152=1,O152&gt;0),COUNTIFS(I_Course,A152,I_Cat,B152,I_Grd,1,I_Key,"&lt;"&amp;R152)+COUNTIFS(I_Course,A152,I_Cat,B152,I_Grd,1,I_Key,R152,I_Row,"&lt;"&amp;K152),"")</f>
        <v/>
      </c>
      <c r="T152">
        <f>IF(AND(P152=1,O152&gt;0),COUNTIFS(I_Course,A152,I_Cat,B152,I_Grd,1),"")</f>
        <v/>
      </c>
      <c r="U152">
        <f>IF(AND(P152=1,O152&gt;0),IF(S152&lt;MIN(O152,T152-1),1,0),0)</f>
        <v/>
      </c>
      <c r="V152">
        <f>IF(AND(P152=1,U152=0),1,0)</f>
        <v/>
      </c>
      <c r="W152">
        <f>IF(AND(Q152=1,ISNUMBER(D152)),INT(D152),"")</f>
        <v/>
      </c>
      <c r="X152">
        <f>IF(L152="",0,IF(G152="Yes",0,IF(NOT(ISNUMBER(F152)),0,IF(F152&lt;=0,0,IF(M152=3,1,IF(N152="",0,IF(INDEX(C_M,N152)=1,1,0)))))))</f>
        <v/>
      </c>
      <c r="Y152">
        <f>IF(LEFT(H152,3)="Not",1,0)</f>
        <v/>
      </c>
    </row>
    <row r="153">
      <c r="A153" s="18" t="n"/>
      <c r="B153" s="18" t="n"/>
      <c r="C153" s="18" t="n"/>
      <c r="D153" s="22" t="n"/>
      <c r="E153" s="19" t="n"/>
      <c r="F153" s="19" t="n"/>
      <c r="G153" s="18" t="n"/>
      <c r="H153" s="12">
        <f>IF(COUNTA(A153:G153)=0,"",IF(G153="Yes","Excused",IF(A153="","Not counted: course missing",IF(L153="","Not counted: course not on Courses sheet",IF(NOT(ISNUMBER(F153)),"Not counted: points possible missing",IF(F153&lt;=0,"Not counted: points possible missing",IF(X153=0,"Not counted: category not set up for this course",IF(E153="",IF(W153="","Upcoming",IF(W153&lt;Today,"Past due, no score yet","Upcoming")),IF(NOT(ISNUMBER(E153)),"Not counted: score isn't a number",IF(E153&lt;0,"Not counted: negative score",IF(U153=1,"Dropped (lowest)","Graded")))))))))))</f>
        <v/>
      </c>
      <c r="I153" s="16">
        <f>IF(P153=1,E153/F153,"")</f>
        <v/>
      </c>
      <c r="J153" s="17">
        <f>IF(W153="","",W153-Today)</f>
        <v/>
      </c>
      <c r="K153" t="n">
        <v>147</v>
      </c>
      <c r="L153">
        <f>IF(A153="","",IF(ISNUMBER(MATCH(A153,K_Name,0)),MATCH(A153,K_Name,0),""))</f>
        <v/>
      </c>
      <c r="M153">
        <f>IF(L153="","",INDEX(K_Mode,L153))</f>
        <v/>
      </c>
      <c r="N153">
        <f>IF(OR(L153="",B153=""),"",IF(ISNUMBER(MATCH(A153&amp;"|"&amp;B153,C_Key,0)),MATCH(A153&amp;"|"&amp;B153,C_Key,0),""))</f>
        <v/>
      </c>
      <c r="O153">
        <f>IF(N153="",0,INDEX(C_DropN,N153))</f>
        <v/>
      </c>
      <c r="P153">
        <f>IF(X153=1,IF(E153="",0,IF(ISNUMBER(E153),IF(E153&gt;=0,1,0),0)),0)</f>
        <v/>
      </c>
      <c r="Q153">
        <f>IF(AND(X153=1,E153=""),1,0)</f>
        <v/>
      </c>
      <c r="R153">
        <f>IF(P153=1,ROUND(E153/F153,10),"")</f>
        <v/>
      </c>
      <c r="S153">
        <f>IF(AND(P153=1,O153&gt;0),COUNTIFS(I_Course,A153,I_Cat,B153,I_Grd,1,I_Key,"&lt;"&amp;R153)+COUNTIFS(I_Course,A153,I_Cat,B153,I_Grd,1,I_Key,R153,I_Row,"&lt;"&amp;K153),"")</f>
        <v/>
      </c>
      <c r="T153">
        <f>IF(AND(P153=1,O153&gt;0),COUNTIFS(I_Course,A153,I_Cat,B153,I_Grd,1),"")</f>
        <v/>
      </c>
      <c r="U153">
        <f>IF(AND(P153=1,O153&gt;0),IF(S153&lt;MIN(O153,T153-1),1,0),0)</f>
        <v/>
      </c>
      <c r="V153">
        <f>IF(AND(P153=1,U153=0),1,0)</f>
        <v/>
      </c>
      <c r="W153">
        <f>IF(AND(Q153=1,ISNUMBER(D153)),INT(D153),"")</f>
        <v/>
      </c>
      <c r="X153">
        <f>IF(L153="",0,IF(G153="Yes",0,IF(NOT(ISNUMBER(F153)),0,IF(F153&lt;=0,0,IF(M153=3,1,IF(N153="",0,IF(INDEX(C_M,N153)=1,1,0)))))))</f>
        <v/>
      </c>
      <c r="Y153">
        <f>IF(LEFT(H153,3)="Not",1,0)</f>
        <v/>
      </c>
    </row>
    <row r="154">
      <c r="A154" s="18" t="n"/>
      <c r="B154" s="18" t="n"/>
      <c r="C154" s="18" t="n"/>
      <c r="D154" s="22" t="n"/>
      <c r="E154" s="19" t="n"/>
      <c r="F154" s="19" t="n"/>
      <c r="G154" s="18" t="n"/>
      <c r="H154" s="12">
        <f>IF(COUNTA(A154:G154)=0,"",IF(G154="Yes","Excused",IF(A154="","Not counted: course missing",IF(L154="","Not counted: course not on Courses sheet",IF(NOT(ISNUMBER(F154)),"Not counted: points possible missing",IF(F154&lt;=0,"Not counted: points possible missing",IF(X154=0,"Not counted: category not set up for this course",IF(E154="",IF(W154="","Upcoming",IF(W154&lt;Today,"Past due, no score yet","Upcoming")),IF(NOT(ISNUMBER(E154)),"Not counted: score isn't a number",IF(E154&lt;0,"Not counted: negative score",IF(U154=1,"Dropped (lowest)","Graded")))))))))))</f>
        <v/>
      </c>
      <c r="I154" s="16">
        <f>IF(P154=1,E154/F154,"")</f>
        <v/>
      </c>
      <c r="J154" s="17">
        <f>IF(W154="","",W154-Today)</f>
        <v/>
      </c>
      <c r="K154" t="n">
        <v>148</v>
      </c>
      <c r="L154">
        <f>IF(A154="","",IF(ISNUMBER(MATCH(A154,K_Name,0)),MATCH(A154,K_Name,0),""))</f>
        <v/>
      </c>
      <c r="M154">
        <f>IF(L154="","",INDEX(K_Mode,L154))</f>
        <v/>
      </c>
      <c r="N154">
        <f>IF(OR(L154="",B154=""),"",IF(ISNUMBER(MATCH(A154&amp;"|"&amp;B154,C_Key,0)),MATCH(A154&amp;"|"&amp;B154,C_Key,0),""))</f>
        <v/>
      </c>
      <c r="O154">
        <f>IF(N154="",0,INDEX(C_DropN,N154))</f>
        <v/>
      </c>
      <c r="P154">
        <f>IF(X154=1,IF(E154="",0,IF(ISNUMBER(E154),IF(E154&gt;=0,1,0),0)),0)</f>
        <v/>
      </c>
      <c r="Q154">
        <f>IF(AND(X154=1,E154=""),1,0)</f>
        <v/>
      </c>
      <c r="R154">
        <f>IF(P154=1,ROUND(E154/F154,10),"")</f>
        <v/>
      </c>
      <c r="S154">
        <f>IF(AND(P154=1,O154&gt;0),COUNTIFS(I_Course,A154,I_Cat,B154,I_Grd,1,I_Key,"&lt;"&amp;R154)+COUNTIFS(I_Course,A154,I_Cat,B154,I_Grd,1,I_Key,R154,I_Row,"&lt;"&amp;K154),"")</f>
        <v/>
      </c>
      <c r="T154">
        <f>IF(AND(P154=1,O154&gt;0),COUNTIFS(I_Course,A154,I_Cat,B154,I_Grd,1),"")</f>
        <v/>
      </c>
      <c r="U154">
        <f>IF(AND(P154=1,O154&gt;0),IF(S154&lt;MIN(O154,T154-1),1,0),0)</f>
        <v/>
      </c>
      <c r="V154">
        <f>IF(AND(P154=1,U154=0),1,0)</f>
        <v/>
      </c>
      <c r="W154">
        <f>IF(AND(Q154=1,ISNUMBER(D154)),INT(D154),"")</f>
        <v/>
      </c>
      <c r="X154">
        <f>IF(L154="",0,IF(G154="Yes",0,IF(NOT(ISNUMBER(F154)),0,IF(F154&lt;=0,0,IF(M154=3,1,IF(N154="",0,IF(INDEX(C_M,N154)=1,1,0)))))))</f>
        <v/>
      </c>
      <c r="Y154">
        <f>IF(LEFT(H154,3)="Not",1,0)</f>
        <v/>
      </c>
    </row>
    <row r="155">
      <c r="A155" s="18" t="n"/>
      <c r="B155" s="18" t="n"/>
      <c r="C155" s="18" t="n"/>
      <c r="D155" s="22" t="n"/>
      <c r="E155" s="19" t="n"/>
      <c r="F155" s="19" t="n"/>
      <c r="G155" s="18" t="n"/>
      <c r="H155" s="12">
        <f>IF(COUNTA(A155:G155)=0,"",IF(G155="Yes","Excused",IF(A155="","Not counted: course missing",IF(L155="","Not counted: course not on Courses sheet",IF(NOT(ISNUMBER(F155)),"Not counted: points possible missing",IF(F155&lt;=0,"Not counted: points possible missing",IF(X155=0,"Not counted: category not set up for this course",IF(E155="",IF(W155="","Upcoming",IF(W155&lt;Today,"Past due, no score yet","Upcoming")),IF(NOT(ISNUMBER(E155)),"Not counted: score isn't a number",IF(E155&lt;0,"Not counted: negative score",IF(U155=1,"Dropped (lowest)","Graded")))))))))))</f>
        <v/>
      </c>
      <c r="I155" s="16">
        <f>IF(P155=1,E155/F155,"")</f>
        <v/>
      </c>
      <c r="J155" s="17">
        <f>IF(W155="","",W155-Today)</f>
        <v/>
      </c>
      <c r="K155" t="n">
        <v>149</v>
      </c>
      <c r="L155">
        <f>IF(A155="","",IF(ISNUMBER(MATCH(A155,K_Name,0)),MATCH(A155,K_Name,0),""))</f>
        <v/>
      </c>
      <c r="M155">
        <f>IF(L155="","",INDEX(K_Mode,L155))</f>
        <v/>
      </c>
      <c r="N155">
        <f>IF(OR(L155="",B155=""),"",IF(ISNUMBER(MATCH(A155&amp;"|"&amp;B155,C_Key,0)),MATCH(A155&amp;"|"&amp;B155,C_Key,0),""))</f>
        <v/>
      </c>
      <c r="O155">
        <f>IF(N155="",0,INDEX(C_DropN,N155))</f>
        <v/>
      </c>
      <c r="P155">
        <f>IF(X155=1,IF(E155="",0,IF(ISNUMBER(E155),IF(E155&gt;=0,1,0),0)),0)</f>
        <v/>
      </c>
      <c r="Q155">
        <f>IF(AND(X155=1,E155=""),1,0)</f>
        <v/>
      </c>
      <c r="R155">
        <f>IF(P155=1,ROUND(E155/F155,10),"")</f>
        <v/>
      </c>
      <c r="S155">
        <f>IF(AND(P155=1,O155&gt;0),COUNTIFS(I_Course,A155,I_Cat,B155,I_Grd,1,I_Key,"&lt;"&amp;R155)+COUNTIFS(I_Course,A155,I_Cat,B155,I_Grd,1,I_Key,R155,I_Row,"&lt;"&amp;K155),"")</f>
        <v/>
      </c>
      <c r="T155">
        <f>IF(AND(P155=1,O155&gt;0),COUNTIFS(I_Course,A155,I_Cat,B155,I_Grd,1),"")</f>
        <v/>
      </c>
      <c r="U155">
        <f>IF(AND(P155=1,O155&gt;0),IF(S155&lt;MIN(O155,T155-1),1,0),0)</f>
        <v/>
      </c>
      <c r="V155">
        <f>IF(AND(P155=1,U155=0),1,0)</f>
        <v/>
      </c>
      <c r="W155">
        <f>IF(AND(Q155=1,ISNUMBER(D155)),INT(D155),"")</f>
        <v/>
      </c>
      <c r="X155">
        <f>IF(L155="",0,IF(G155="Yes",0,IF(NOT(ISNUMBER(F155)),0,IF(F155&lt;=0,0,IF(M155=3,1,IF(N155="",0,IF(INDEX(C_M,N155)=1,1,0)))))))</f>
        <v/>
      </c>
      <c r="Y155">
        <f>IF(LEFT(H155,3)="Not",1,0)</f>
        <v/>
      </c>
    </row>
    <row r="156">
      <c r="A156" s="18" t="n"/>
      <c r="B156" s="18" t="n"/>
      <c r="C156" s="18" t="n"/>
      <c r="D156" s="22" t="n"/>
      <c r="E156" s="19" t="n"/>
      <c r="F156" s="19" t="n"/>
      <c r="G156" s="18" t="n"/>
      <c r="H156" s="12">
        <f>IF(COUNTA(A156:G156)=0,"",IF(G156="Yes","Excused",IF(A156="","Not counted: course missing",IF(L156="","Not counted: course not on Courses sheet",IF(NOT(ISNUMBER(F156)),"Not counted: points possible missing",IF(F156&lt;=0,"Not counted: points possible missing",IF(X156=0,"Not counted: category not set up for this course",IF(E156="",IF(W156="","Upcoming",IF(W156&lt;Today,"Past due, no score yet","Upcoming")),IF(NOT(ISNUMBER(E156)),"Not counted: score isn't a number",IF(E156&lt;0,"Not counted: negative score",IF(U156=1,"Dropped (lowest)","Graded")))))))))))</f>
        <v/>
      </c>
      <c r="I156" s="16">
        <f>IF(P156=1,E156/F156,"")</f>
        <v/>
      </c>
      <c r="J156" s="17">
        <f>IF(W156="","",W156-Today)</f>
        <v/>
      </c>
      <c r="K156" t="n">
        <v>150</v>
      </c>
      <c r="L156">
        <f>IF(A156="","",IF(ISNUMBER(MATCH(A156,K_Name,0)),MATCH(A156,K_Name,0),""))</f>
        <v/>
      </c>
      <c r="M156">
        <f>IF(L156="","",INDEX(K_Mode,L156))</f>
        <v/>
      </c>
      <c r="N156">
        <f>IF(OR(L156="",B156=""),"",IF(ISNUMBER(MATCH(A156&amp;"|"&amp;B156,C_Key,0)),MATCH(A156&amp;"|"&amp;B156,C_Key,0),""))</f>
        <v/>
      </c>
      <c r="O156">
        <f>IF(N156="",0,INDEX(C_DropN,N156))</f>
        <v/>
      </c>
      <c r="P156">
        <f>IF(X156=1,IF(E156="",0,IF(ISNUMBER(E156),IF(E156&gt;=0,1,0),0)),0)</f>
        <v/>
      </c>
      <c r="Q156">
        <f>IF(AND(X156=1,E156=""),1,0)</f>
        <v/>
      </c>
      <c r="R156">
        <f>IF(P156=1,ROUND(E156/F156,10),"")</f>
        <v/>
      </c>
      <c r="S156">
        <f>IF(AND(P156=1,O156&gt;0),COUNTIFS(I_Course,A156,I_Cat,B156,I_Grd,1,I_Key,"&lt;"&amp;R156)+COUNTIFS(I_Course,A156,I_Cat,B156,I_Grd,1,I_Key,R156,I_Row,"&lt;"&amp;K156),"")</f>
        <v/>
      </c>
      <c r="T156">
        <f>IF(AND(P156=1,O156&gt;0),COUNTIFS(I_Course,A156,I_Cat,B156,I_Grd,1),"")</f>
        <v/>
      </c>
      <c r="U156">
        <f>IF(AND(P156=1,O156&gt;0),IF(S156&lt;MIN(O156,T156-1),1,0),0)</f>
        <v/>
      </c>
      <c r="V156">
        <f>IF(AND(P156=1,U156=0),1,0)</f>
        <v/>
      </c>
      <c r="W156">
        <f>IF(AND(Q156=1,ISNUMBER(D156)),INT(D156),"")</f>
        <v/>
      </c>
      <c r="X156">
        <f>IF(L156="",0,IF(G156="Yes",0,IF(NOT(ISNUMBER(F156)),0,IF(F156&lt;=0,0,IF(M156=3,1,IF(N156="",0,IF(INDEX(C_M,N156)=1,1,0)))))))</f>
        <v/>
      </c>
      <c r="Y156">
        <f>IF(LEFT(H156,3)="Not",1,0)</f>
        <v/>
      </c>
    </row>
    <row r="157">
      <c r="A157" s="18" t="n"/>
      <c r="B157" s="18" t="n"/>
      <c r="C157" s="18" t="n"/>
      <c r="D157" s="22" t="n"/>
      <c r="E157" s="19" t="n"/>
      <c r="F157" s="19" t="n"/>
      <c r="G157" s="18" t="n"/>
      <c r="H157" s="12">
        <f>IF(COUNTA(A157:G157)=0,"",IF(G157="Yes","Excused",IF(A157="","Not counted: course missing",IF(L157="","Not counted: course not on Courses sheet",IF(NOT(ISNUMBER(F157)),"Not counted: points possible missing",IF(F157&lt;=0,"Not counted: points possible missing",IF(X157=0,"Not counted: category not set up for this course",IF(E157="",IF(W157="","Upcoming",IF(W157&lt;Today,"Past due, no score yet","Upcoming")),IF(NOT(ISNUMBER(E157)),"Not counted: score isn't a number",IF(E157&lt;0,"Not counted: negative score",IF(U157=1,"Dropped (lowest)","Graded")))))))))))</f>
        <v/>
      </c>
      <c r="I157" s="16">
        <f>IF(P157=1,E157/F157,"")</f>
        <v/>
      </c>
      <c r="J157" s="17">
        <f>IF(W157="","",W157-Today)</f>
        <v/>
      </c>
      <c r="K157" t="n">
        <v>151</v>
      </c>
      <c r="L157">
        <f>IF(A157="","",IF(ISNUMBER(MATCH(A157,K_Name,0)),MATCH(A157,K_Name,0),""))</f>
        <v/>
      </c>
      <c r="M157">
        <f>IF(L157="","",INDEX(K_Mode,L157))</f>
        <v/>
      </c>
      <c r="N157">
        <f>IF(OR(L157="",B157=""),"",IF(ISNUMBER(MATCH(A157&amp;"|"&amp;B157,C_Key,0)),MATCH(A157&amp;"|"&amp;B157,C_Key,0),""))</f>
        <v/>
      </c>
      <c r="O157">
        <f>IF(N157="",0,INDEX(C_DropN,N157))</f>
        <v/>
      </c>
      <c r="P157">
        <f>IF(X157=1,IF(E157="",0,IF(ISNUMBER(E157),IF(E157&gt;=0,1,0),0)),0)</f>
        <v/>
      </c>
      <c r="Q157">
        <f>IF(AND(X157=1,E157=""),1,0)</f>
        <v/>
      </c>
      <c r="R157">
        <f>IF(P157=1,ROUND(E157/F157,10),"")</f>
        <v/>
      </c>
      <c r="S157">
        <f>IF(AND(P157=1,O157&gt;0),COUNTIFS(I_Course,A157,I_Cat,B157,I_Grd,1,I_Key,"&lt;"&amp;R157)+COUNTIFS(I_Course,A157,I_Cat,B157,I_Grd,1,I_Key,R157,I_Row,"&lt;"&amp;K157),"")</f>
        <v/>
      </c>
      <c r="T157">
        <f>IF(AND(P157=1,O157&gt;0),COUNTIFS(I_Course,A157,I_Cat,B157,I_Grd,1),"")</f>
        <v/>
      </c>
      <c r="U157">
        <f>IF(AND(P157=1,O157&gt;0),IF(S157&lt;MIN(O157,T157-1),1,0),0)</f>
        <v/>
      </c>
      <c r="V157">
        <f>IF(AND(P157=1,U157=0),1,0)</f>
        <v/>
      </c>
      <c r="W157">
        <f>IF(AND(Q157=1,ISNUMBER(D157)),INT(D157),"")</f>
        <v/>
      </c>
      <c r="X157">
        <f>IF(L157="",0,IF(G157="Yes",0,IF(NOT(ISNUMBER(F157)),0,IF(F157&lt;=0,0,IF(M157=3,1,IF(N157="",0,IF(INDEX(C_M,N157)=1,1,0)))))))</f>
        <v/>
      </c>
      <c r="Y157">
        <f>IF(LEFT(H157,3)="Not",1,0)</f>
        <v/>
      </c>
    </row>
    <row r="158">
      <c r="A158" s="18" t="n"/>
      <c r="B158" s="18" t="n"/>
      <c r="C158" s="18" t="n"/>
      <c r="D158" s="22" t="n"/>
      <c r="E158" s="19" t="n"/>
      <c r="F158" s="19" t="n"/>
      <c r="G158" s="18" t="n"/>
      <c r="H158" s="12">
        <f>IF(COUNTA(A158:G158)=0,"",IF(G158="Yes","Excused",IF(A158="","Not counted: course missing",IF(L158="","Not counted: course not on Courses sheet",IF(NOT(ISNUMBER(F158)),"Not counted: points possible missing",IF(F158&lt;=0,"Not counted: points possible missing",IF(X158=0,"Not counted: category not set up for this course",IF(E158="",IF(W158="","Upcoming",IF(W158&lt;Today,"Past due, no score yet","Upcoming")),IF(NOT(ISNUMBER(E158)),"Not counted: score isn't a number",IF(E158&lt;0,"Not counted: negative score",IF(U158=1,"Dropped (lowest)","Graded")))))))))))</f>
        <v/>
      </c>
      <c r="I158" s="16">
        <f>IF(P158=1,E158/F158,"")</f>
        <v/>
      </c>
      <c r="J158" s="17">
        <f>IF(W158="","",W158-Today)</f>
        <v/>
      </c>
      <c r="K158" t="n">
        <v>152</v>
      </c>
      <c r="L158">
        <f>IF(A158="","",IF(ISNUMBER(MATCH(A158,K_Name,0)),MATCH(A158,K_Name,0),""))</f>
        <v/>
      </c>
      <c r="M158">
        <f>IF(L158="","",INDEX(K_Mode,L158))</f>
        <v/>
      </c>
      <c r="N158">
        <f>IF(OR(L158="",B158=""),"",IF(ISNUMBER(MATCH(A158&amp;"|"&amp;B158,C_Key,0)),MATCH(A158&amp;"|"&amp;B158,C_Key,0),""))</f>
        <v/>
      </c>
      <c r="O158">
        <f>IF(N158="",0,INDEX(C_DropN,N158))</f>
        <v/>
      </c>
      <c r="P158">
        <f>IF(X158=1,IF(E158="",0,IF(ISNUMBER(E158),IF(E158&gt;=0,1,0),0)),0)</f>
        <v/>
      </c>
      <c r="Q158">
        <f>IF(AND(X158=1,E158=""),1,0)</f>
        <v/>
      </c>
      <c r="R158">
        <f>IF(P158=1,ROUND(E158/F158,10),"")</f>
        <v/>
      </c>
      <c r="S158">
        <f>IF(AND(P158=1,O158&gt;0),COUNTIFS(I_Course,A158,I_Cat,B158,I_Grd,1,I_Key,"&lt;"&amp;R158)+COUNTIFS(I_Course,A158,I_Cat,B158,I_Grd,1,I_Key,R158,I_Row,"&lt;"&amp;K158),"")</f>
        <v/>
      </c>
      <c r="T158">
        <f>IF(AND(P158=1,O158&gt;0),COUNTIFS(I_Course,A158,I_Cat,B158,I_Grd,1),"")</f>
        <v/>
      </c>
      <c r="U158">
        <f>IF(AND(P158=1,O158&gt;0),IF(S158&lt;MIN(O158,T158-1),1,0),0)</f>
        <v/>
      </c>
      <c r="V158">
        <f>IF(AND(P158=1,U158=0),1,0)</f>
        <v/>
      </c>
      <c r="W158">
        <f>IF(AND(Q158=1,ISNUMBER(D158)),INT(D158),"")</f>
        <v/>
      </c>
      <c r="X158">
        <f>IF(L158="",0,IF(G158="Yes",0,IF(NOT(ISNUMBER(F158)),0,IF(F158&lt;=0,0,IF(M158=3,1,IF(N158="",0,IF(INDEX(C_M,N158)=1,1,0)))))))</f>
        <v/>
      </c>
      <c r="Y158">
        <f>IF(LEFT(H158,3)="Not",1,0)</f>
        <v/>
      </c>
    </row>
    <row r="159">
      <c r="A159" s="18" t="n"/>
      <c r="B159" s="18" t="n"/>
      <c r="C159" s="18" t="n"/>
      <c r="D159" s="22" t="n"/>
      <c r="E159" s="19" t="n"/>
      <c r="F159" s="19" t="n"/>
      <c r="G159" s="18" t="n"/>
      <c r="H159" s="12">
        <f>IF(COUNTA(A159:G159)=0,"",IF(G159="Yes","Excused",IF(A159="","Not counted: course missing",IF(L159="","Not counted: course not on Courses sheet",IF(NOT(ISNUMBER(F159)),"Not counted: points possible missing",IF(F159&lt;=0,"Not counted: points possible missing",IF(X159=0,"Not counted: category not set up for this course",IF(E159="",IF(W159="","Upcoming",IF(W159&lt;Today,"Past due, no score yet","Upcoming")),IF(NOT(ISNUMBER(E159)),"Not counted: score isn't a number",IF(E159&lt;0,"Not counted: negative score",IF(U159=1,"Dropped (lowest)","Graded")))))))))))</f>
        <v/>
      </c>
      <c r="I159" s="16">
        <f>IF(P159=1,E159/F159,"")</f>
        <v/>
      </c>
      <c r="J159" s="17">
        <f>IF(W159="","",W159-Today)</f>
        <v/>
      </c>
      <c r="K159" t="n">
        <v>153</v>
      </c>
      <c r="L159">
        <f>IF(A159="","",IF(ISNUMBER(MATCH(A159,K_Name,0)),MATCH(A159,K_Name,0),""))</f>
        <v/>
      </c>
      <c r="M159">
        <f>IF(L159="","",INDEX(K_Mode,L159))</f>
        <v/>
      </c>
      <c r="N159">
        <f>IF(OR(L159="",B159=""),"",IF(ISNUMBER(MATCH(A159&amp;"|"&amp;B159,C_Key,0)),MATCH(A159&amp;"|"&amp;B159,C_Key,0),""))</f>
        <v/>
      </c>
      <c r="O159">
        <f>IF(N159="",0,INDEX(C_DropN,N159))</f>
        <v/>
      </c>
      <c r="P159">
        <f>IF(X159=1,IF(E159="",0,IF(ISNUMBER(E159),IF(E159&gt;=0,1,0),0)),0)</f>
        <v/>
      </c>
      <c r="Q159">
        <f>IF(AND(X159=1,E159=""),1,0)</f>
        <v/>
      </c>
      <c r="R159">
        <f>IF(P159=1,ROUND(E159/F159,10),"")</f>
        <v/>
      </c>
      <c r="S159">
        <f>IF(AND(P159=1,O159&gt;0),COUNTIFS(I_Course,A159,I_Cat,B159,I_Grd,1,I_Key,"&lt;"&amp;R159)+COUNTIFS(I_Course,A159,I_Cat,B159,I_Grd,1,I_Key,R159,I_Row,"&lt;"&amp;K159),"")</f>
        <v/>
      </c>
      <c r="T159">
        <f>IF(AND(P159=1,O159&gt;0),COUNTIFS(I_Course,A159,I_Cat,B159,I_Grd,1),"")</f>
        <v/>
      </c>
      <c r="U159">
        <f>IF(AND(P159=1,O159&gt;0),IF(S159&lt;MIN(O159,T159-1),1,0),0)</f>
        <v/>
      </c>
      <c r="V159">
        <f>IF(AND(P159=1,U159=0),1,0)</f>
        <v/>
      </c>
      <c r="W159">
        <f>IF(AND(Q159=1,ISNUMBER(D159)),INT(D159),"")</f>
        <v/>
      </c>
      <c r="X159">
        <f>IF(L159="",0,IF(G159="Yes",0,IF(NOT(ISNUMBER(F159)),0,IF(F159&lt;=0,0,IF(M159=3,1,IF(N159="",0,IF(INDEX(C_M,N159)=1,1,0)))))))</f>
        <v/>
      </c>
      <c r="Y159">
        <f>IF(LEFT(H159,3)="Not",1,0)</f>
        <v/>
      </c>
    </row>
    <row r="160">
      <c r="A160" s="18" t="n"/>
      <c r="B160" s="18" t="n"/>
      <c r="C160" s="18" t="n"/>
      <c r="D160" s="22" t="n"/>
      <c r="E160" s="19" t="n"/>
      <c r="F160" s="19" t="n"/>
      <c r="G160" s="18" t="n"/>
      <c r="H160" s="12">
        <f>IF(COUNTA(A160:G160)=0,"",IF(G160="Yes","Excused",IF(A160="","Not counted: course missing",IF(L160="","Not counted: course not on Courses sheet",IF(NOT(ISNUMBER(F160)),"Not counted: points possible missing",IF(F160&lt;=0,"Not counted: points possible missing",IF(X160=0,"Not counted: category not set up for this course",IF(E160="",IF(W160="","Upcoming",IF(W160&lt;Today,"Past due, no score yet","Upcoming")),IF(NOT(ISNUMBER(E160)),"Not counted: score isn't a number",IF(E160&lt;0,"Not counted: negative score",IF(U160=1,"Dropped (lowest)","Graded")))))))))))</f>
        <v/>
      </c>
      <c r="I160" s="16">
        <f>IF(P160=1,E160/F160,"")</f>
        <v/>
      </c>
      <c r="J160" s="17">
        <f>IF(W160="","",W160-Today)</f>
        <v/>
      </c>
      <c r="K160" t="n">
        <v>154</v>
      </c>
      <c r="L160">
        <f>IF(A160="","",IF(ISNUMBER(MATCH(A160,K_Name,0)),MATCH(A160,K_Name,0),""))</f>
        <v/>
      </c>
      <c r="M160">
        <f>IF(L160="","",INDEX(K_Mode,L160))</f>
        <v/>
      </c>
      <c r="N160">
        <f>IF(OR(L160="",B160=""),"",IF(ISNUMBER(MATCH(A160&amp;"|"&amp;B160,C_Key,0)),MATCH(A160&amp;"|"&amp;B160,C_Key,0),""))</f>
        <v/>
      </c>
      <c r="O160">
        <f>IF(N160="",0,INDEX(C_DropN,N160))</f>
        <v/>
      </c>
      <c r="P160">
        <f>IF(X160=1,IF(E160="",0,IF(ISNUMBER(E160),IF(E160&gt;=0,1,0),0)),0)</f>
        <v/>
      </c>
      <c r="Q160">
        <f>IF(AND(X160=1,E160=""),1,0)</f>
        <v/>
      </c>
      <c r="R160">
        <f>IF(P160=1,ROUND(E160/F160,10),"")</f>
        <v/>
      </c>
      <c r="S160">
        <f>IF(AND(P160=1,O160&gt;0),COUNTIFS(I_Course,A160,I_Cat,B160,I_Grd,1,I_Key,"&lt;"&amp;R160)+COUNTIFS(I_Course,A160,I_Cat,B160,I_Grd,1,I_Key,R160,I_Row,"&lt;"&amp;K160),"")</f>
        <v/>
      </c>
      <c r="T160">
        <f>IF(AND(P160=1,O160&gt;0),COUNTIFS(I_Course,A160,I_Cat,B160,I_Grd,1),"")</f>
        <v/>
      </c>
      <c r="U160">
        <f>IF(AND(P160=1,O160&gt;0),IF(S160&lt;MIN(O160,T160-1),1,0),0)</f>
        <v/>
      </c>
      <c r="V160">
        <f>IF(AND(P160=1,U160=0),1,0)</f>
        <v/>
      </c>
      <c r="W160">
        <f>IF(AND(Q160=1,ISNUMBER(D160)),INT(D160),"")</f>
        <v/>
      </c>
      <c r="X160">
        <f>IF(L160="",0,IF(G160="Yes",0,IF(NOT(ISNUMBER(F160)),0,IF(F160&lt;=0,0,IF(M160=3,1,IF(N160="",0,IF(INDEX(C_M,N160)=1,1,0)))))))</f>
        <v/>
      </c>
      <c r="Y160">
        <f>IF(LEFT(H160,3)="Not",1,0)</f>
        <v/>
      </c>
    </row>
    <row r="161">
      <c r="A161" s="18" t="n"/>
      <c r="B161" s="18" t="n"/>
      <c r="C161" s="18" t="n"/>
      <c r="D161" s="22" t="n"/>
      <c r="E161" s="19" t="n"/>
      <c r="F161" s="19" t="n"/>
      <c r="G161" s="18" t="n"/>
      <c r="H161" s="12">
        <f>IF(COUNTA(A161:G161)=0,"",IF(G161="Yes","Excused",IF(A161="","Not counted: course missing",IF(L161="","Not counted: course not on Courses sheet",IF(NOT(ISNUMBER(F161)),"Not counted: points possible missing",IF(F161&lt;=0,"Not counted: points possible missing",IF(X161=0,"Not counted: category not set up for this course",IF(E161="",IF(W161="","Upcoming",IF(W161&lt;Today,"Past due, no score yet","Upcoming")),IF(NOT(ISNUMBER(E161)),"Not counted: score isn't a number",IF(E161&lt;0,"Not counted: negative score",IF(U161=1,"Dropped (lowest)","Graded")))))))))))</f>
        <v/>
      </c>
      <c r="I161" s="16">
        <f>IF(P161=1,E161/F161,"")</f>
        <v/>
      </c>
      <c r="J161" s="17">
        <f>IF(W161="","",W161-Today)</f>
        <v/>
      </c>
      <c r="K161" t="n">
        <v>155</v>
      </c>
      <c r="L161">
        <f>IF(A161="","",IF(ISNUMBER(MATCH(A161,K_Name,0)),MATCH(A161,K_Name,0),""))</f>
        <v/>
      </c>
      <c r="M161">
        <f>IF(L161="","",INDEX(K_Mode,L161))</f>
        <v/>
      </c>
      <c r="N161">
        <f>IF(OR(L161="",B161=""),"",IF(ISNUMBER(MATCH(A161&amp;"|"&amp;B161,C_Key,0)),MATCH(A161&amp;"|"&amp;B161,C_Key,0),""))</f>
        <v/>
      </c>
      <c r="O161">
        <f>IF(N161="",0,INDEX(C_DropN,N161))</f>
        <v/>
      </c>
      <c r="P161">
        <f>IF(X161=1,IF(E161="",0,IF(ISNUMBER(E161),IF(E161&gt;=0,1,0),0)),0)</f>
        <v/>
      </c>
      <c r="Q161">
        <f>IF(AND(X161=1,E161=""),1,0)</f>
        <v/>
      </c>
      <c r="R161">
        <f>IF(P161=1,ROUND(E161/F161,10),"")</f>
        <v/>
      </c>
      <c r="S161">
        <f>IF(AND(P161=1,O161&gt;0),COUNTIFS(I_Course,A161,I_Cat,B161,I_Grd,1,I_Key,"&lt;"&amp;R161)+COUNTIFS(I_Course,A161,I_Cat,B161,I_Grd,1,I_Key,R161,I_Row,"&lt;"&amp;K161),"")</f>
        <v/>
      </c>
      <c r="T161">
        <f>IF(AND(P161=1,O161&gt;0),COUNTIFS(I_Course,A161,I_Cat,B161,I_Grd,1),"")</f>
        <v/>
      </c>
      <c r="U161">
        <f>IF(AND(P161=1,O161&gt;0),IF(S161&lt;MIN(O161,T161-1),1,0),0)</f>
        <v/>
      </c>
      <c r="V161">
        <f>IF(AND(P161=1,U161=0),1,0)</f>
        <v/>
      </c>
      <c r="W161">
        <f>IF(AND(Q161=1,ISNUMBER(D161)),INT(D161),"")</f>
        <v/>
      </c>
      <c r="X161">
        <f>IF(L161="",0,IF(G161="Yes",0,IF(NOT(ISNUMBER(F161)),0,IF(F161&lt;=0,0,IF(M161=3,1,IF(N161="",0,IF(INDEX(C_M,N161)=1,1,0)))))))</f>
        <v/>
      </c>
      <c r="Y161">
        <f>IF(LEFT(H161,3)="Not",1,0)</f>
        <v/>
      </c>
    </row>
    <row r="162">
      <c r="A162" s="18" t="n"/>
      <c r="B162" s="18" t="n"/>
      <c r="C162" s="18" t="n"/>
      <c r="D162" s="22" t="n"/>
      <c r="E162" s="19" t="n"/>
      <c r="F162" s="19" t="n"/>
      <c r="G162" s="18" t="n"/>
      <c r="H162" s="12">
        <f>IF(COUNTA(A162:G162)=0,"",IF(G162="Yes","Excused",IF(A162="","Not counted: course missing",IF(L162="","Not counted: course not on Courses sheet",IF(NOT(ISNUMBER(F162)),"Not counted: points possible missing",IF(F162&lt;=0,"Not counted: points possible missing",IF(X162=0,"Not counted: category not set up for this course",IF(E162="",IF(W162="","Upcoming",IF(W162&lt;Today,"Past due, no score yet","Upcoming")),IF(NOT(ISNUMBER(E162)),"Not counted: score isn't a number",IF(E162&lt;0,"Not counted: negative score",IF(U162=1,"Dropped (lowest)","Graded")))))))))))</f>
        <v/>
      </c>
      <c r="I162" s="16">
        <f>IF(P162=1,E162/F162,"")</f>
        <v/>
      </c>
      <c r="J162" s="17">
        <f>IF(W162="","",W162-Today)</f>
        <v/>
      </c>
      <c r="K162" t="n">
        <v>156</v>
      </c>
      <c r="L162">
        <f>IF(A162="","",IF(ISNUMBER(MATCH(A162,K_Name,0)),MATCH(A162,K_Name,0),""))</f>
        <v/>
      </c>
      <c r="M162">
        <f>IF(L162="","",INDEX(K_Mode,L162))</f>
        <v/>
      </c>
      <c r="N162">
        <f>IF(OR(L162="",B162=""),"",IF(ISNUMBER(MATCH(A162&amp;"|"&amp;B162,C_Key,0)),MATCH(A162&amp;"|"&amp;B162,C_Key,0),""))</f>
        <v/>
      </c>
      <c r="O162">
        <f>IF(N162="",0,INDEX(C_DropN,N162))</f>
        <v/>
      </c>
      <c r="P162">
        <f>IF(X162=1,IF(E162="",0,IF(ISNUMBER(E162),IF(E162&gt;=0,1,0),0)),0)</f>
        <v/>
      </c>
      <c r="Q162">
        <f>IF(AND(X162=1,E162=""),1,0)</f>
        <v/>
      </c>
      <c r="R162">
        <f>IF(P162=1,ROUND(E162/F162,10),"")</f>
        <v/>
      </c>
      <c r="S162">
        <f>IF(AND(P162=1,O162&gt;0),COUNTIFS(I_Course,A162,I_Cat,B162,I_Grd,1,I_Key,"&lt;"&amp;R162)+COUNTIFS(I_Course,A162,I_Cat,B162,I_Grd,1,I_Key,R162,I_Row,"&lt;"&amp;K162),"")</f>
        <v/>
      </c>
      <c r="T162">
        <f>IF(AND(P162=1,O162&gt;0),COUNTIFS(I_Course,A162,I_Cat,B162,I_Grd,1),"")</f>
        <v/>
      </c>
      <c r="U162">
        <f>IF(AND(P162=1,O162&gt;0),IF(S162&lt;MIN(O162,T162-1),1,0),0)</f>
        <v/>
      </c>
      <c r="V162">
        <f>IF(AND(P162=1,U162=0),1,0)</f>
        <v/>
      </c>
      <c r="W162">
        <f>IF(AND(Q162=1,ISNUMBER(D162)),INT(D162),"")</f>
        <v/>
      </c>
      <c r="X162">
        <f>IF(L162="",0,IF(G162="Yes",0,IF(NOT(ISNUMBER(F162)),0,IF(F162&lt;=0,0,IF(M162=3,1,IF(N162="",0,IF(INDEX(C_M,N162)=1,1,0)))))))</f>
        <v/>
      </c>
      <c r="Y162">
        <f>IF(LEFT(H162,3)="Not",1,0)</f>
        <v/>
      </c>
    </row>
    <row r="163">
      <c r="A163" s="18" t="n"/>
      <c r="B163" s="18" t="n"/>
      <c r="C163" s="18" t="n"/>
      <c r="D163" s="22" t="n"/>
      <c r="E163" s="19" t="n"/>
      <c r="F163" s="19" t="n"/>
      <c r="G163" s="18" t="n"/>
      <c r="H163" s="12">
        <f>IF(COUNTA(A163:G163)=0,"",IF(G163="Yes","Excused",IF(A163="","Not counted: course missing",IF(L163="","Not counted: course not on Courses sheet",IF(NOT(ISNUMBER(F163)),"Not counted: points possible missing",IF(F163&lt;=0,"Not counted: points possible missing",IF(X163=0,"Not counted: category not set up for this course",IF(E163="",IF(W163="","Upcoming",IF(W163&lt;Today,"Past due, no score yet","Upcoming")),IF(NOT(ISNUMBER(E163)),"Not counted: score isn't a number",IF(E163&lt;0,"Not counted: negative score",IF(U163=1,"Dropped (lowest)","Graded")))))))))))</f>
        <v/>
      </c>
      <c r="I163" s="16">
        <f>IF(P163=1,E163/F163,"")</f>
        <v/>
      </c>
      <c r="J163" s="17">
        <f>IF(W163="","",W163-Today)</f>
        <v/>
      </c>
      <c r="K163" t="n">
        <v>157</v>
      </c>
      <c r="L163">
        <f>IF(A163="","",IF(ISNUMBER(MATCH(A163,K_Name,0)),MATCH(A163,K_Name,0),""))</f>
        <v/>
      </c>
      <c r="M163">
        <f>IF(L163="","",INDEX(K_Mode,L163))</f>
        <v/>
      </c>
      <c r="N163">
        <f>IF(OR(L163="",B163=""),"",IF(ISNUMBER(MATCH(A163&amp;"|"&amp;B163,C_Key,0)),MATCH(A163&amp;"|"&amp;B163,C_Key,0),""))</f>
        <v/>
      </c>
      <c r="O163">
        <f>IF(N163="",0,INDEX(C_DropN,N163))</f>
        <v/>
      </c>
      <c r="P163">
        <f>IF(X163=1,IF(E163="",0,IF(ISNUMBER(E163),IF(E163&gt;=0,1,0),0)),0)</f>
        <v/>
      </c>
      <c r="Q163">
        <f>IF(AND(X163=1,E163=""),1,0)</f>
        <v/>
      </c>
      <c r="R163">
        <f>IF(P163=1,ROUND(E163/F163,10),"")</f>
        <v/>
      </c>
      <c r="S163">
        <f>IF(AND(P163=1,O163&gt;0),COUNTIFS(I_Course,A163,I_Cat,B163,I_Grd,1,I_Key,"&lt;"&amp;R163)+COUNTIFS(I_Course,A163,I_Cat,B163,I_Grd,1,I_Key,R163,I_Row,"&lt;"&amp;K163),"")</f>
        <v/>
      </c>
      <c r="T163">
        <f>IF(AND(P163=1,O163&gt;0),COUNTIFS(I_Course,A163,I_Cat,B163,I_Grd,1),"")</f>
        <v/>
      </c>
      <c r="U163">
        <f>IF(AND(P163=1,O163&gt;0),IF(S163&lt;MIN(O163,T163-1),1,0),0)</f>
        <v/>
      </c>
      <c r="V163">
        <f>IF(AND(P163=1,U163=0),1,0)</f>
        <v/>
      </c>
      <c r="W163">
        <f>IF(AND(Q163=1,ISNUMBER(D163)),INT(D163),"")</f>
        <v/>
      </c>
      <c r="X163">
        <f>IF(L163="",0,IF(G163="Yes",0,IF(NOT(ISNUMBER(F163)),0,IF(F163&lt;=0,0,IF(M163=3,1,IF(N163="",0,IF(INDEX(C_M,N163)=1,1,0)))))))</f>
        <v/>
      </c>
      <c r="Y163">
        <f>IF(LEFT(H163,3)="Not",1,0)</f>
        <v/>
      </c>
    </row>
    <row r="164">
      <c r="A164" s="18" t="n"/>
      <c r="B164" s="18" t="n"/>
      <c r="C164" s="18" t="n"/>
      <c r="D164" s="22" t="n"/>
      <c r="E164" s="19" t="n"/>
      <c r="F164" s="19" t="n"/>
      <c r="G164" s="18" t="n"/>
      <c r="H164" s="12">
        <f>IF(COUNTA(A164:G164)=0,"",IF(G164="Yes","Excused",IF(A164="","Not counted: course missing",IF(L164="","Not counted: course not on Courses sheet",IF(NOT(ISNUMBER(F164)),"Not counted: points possible missing",IF(F164&lt;=0,"Not counted: points possible missing",IF(X164=0,"Not counted: category not set up for this course",IF(E164="",IF(W164="","Upcoming",IF(W164&lt;Today,"Past due, no score yet","Upcoming")),IF(NOT(ISNUMBER(E164)),"Not counted: score isn't a number",IF(E164&lt;0,"Not counted: negative score",IF(U164=1,"Dropped (lowest)","Graded")))))))))))</f>
        <v/>
      </c>
      <c r="I164" s="16">
        <f>IF(P164=1,E164/F164,"")</f>
        <v/>
      </c>
      <c r="J164" s="17">
        <f>IF(W164="","",W164-Today)</f>
        <v/>
      </c>
      <c r="K164" t="n">
        <v>158</v>
      </c>
      <c r="L164">
        <f>IF(A164="","",IF(ISNUMBER(MATCH(A164,K_Name,0)),MATCH(A164,K_Name,0),""))</f>
        <v/>
      </c>
      <c r="M164">
        <f>IF(L164="","",INDEX(K_Mode,L164))</f>
        <v/>
      </c>
      <c r="N164">
        <f>IF(OR(L164="",B164=""),"",IF(ISNUMBER(MATCH(A164&amp;"|"&amp;B164,C_Key,0)),MATCH(A164&amp;"|"&amp;B164,C_Key,0),""))</f>
        <v/>
      </c>
      <c r="O164">
        <f>IF(N164="",0,INDEX(C_DropN,N164))</f>
        <v/>
      </c>
      <c r="P164">
        <f>IF(X164=1,IF(E164="",0,IF(ISNUMBER(E164),IF(E164&gt;=0,1,0),0)),0)</f>
        <v/>
      </c>
      <c r="Q164">
        <f>IF(AND(X164=1,E164=""),1,0)</f>
        <v/>
      </c>
      <c r="R164">
        <f>IF(P164=1,ROUND(E164/F164,10),"")</f>
        <v/>
      </c>
      <c r="S164">
        <f>IF(AND(P164=1,O164&gt;0),COUNTIFS(I_Course,A164,I_Cat,B164,I_Grd,1,I_Key,"&lt;"&amp;R164)+COUNTIFS(I_Course,A164,I_Cat,B164,I_Grd,1,I_Key,R164,I_Row,"&lt;"&amp;K164),"")</f>
        <v/>
      </c>
      <c r="T164">
        <f>IF(AND(P164=1,O164&gt;0),COUNTIFS(I_Course,A164,I_Cat,B164,I_Grd,1),"")</f>
        <v/>
      </c>
      <c r="U164">
        <f>IF(AND(P164=1,O164&gt;0),IF(S164&lt;MIN(O164,T164-1),1,0),0)</f>
        <v/>
      </c>
      <c r="V164">
        <f>IF(AND(P164=1,U164=0),1,0)</f>
        <v/>
      </c>
      <c r="W164">
        <f>IF(AND(Q164=1,ISNUMBER(D164)),INT(D164),"")</f>
        <v/>
      </c>
      <c r="X164">
        <f>IF(L164="",0,IF(G164="Yes",0,IF(NOT(ISNUMBER(F164)),0,IF(F164&lt;=0,0,IF(M164=3,1,IF(N164="",0,IF(INDEX(C_M,N164)=1,1,0)))))))</f>
        <v/>
      </c>
      <c r="Y164">
        <f>IF(LEFT(H164,3)="Not",1,0)</f>
        <v/>
      </c>
    </row>
    <row r="165">
      <c r="A165" s="18" t="n"/>
      <c r="B165" s="18" t="n"/>
      <c r="C165" s="18" t="n"/>
      <c r="D165" s="22" t="n"/>
      <c r="E165" s="19" t="n"/>
      <c r="F165" s="19" t="n"/>
      <c r="G165" s="18" t="n"/>
      <c r="H165" s="12">
        <f>IF(COUNTA(A165:G165)=0,"",IF(G165="Yes","Excused",IF(A165="","Not counted: course missing",IF(L165="","Not counted: course not on Courses sheet",IF(NOT(ISNUMBER(F165)),"Not counted: points possible missing",IF(F165&lt;=0,"Not counted: points possible missing",IF(X165=0,"Not counted: category not set up for this course",IF(E165="",IF(W165="","Upcoming",IF(W165&lt;Today,"Past due, no score yet","Upcoming")),IF(NOT(ISNUMBER(E165)),"Not counted: score isn't a number",IF(E165&lt;0,"Not counted: negative score",IF(U165=1,"Dropped (lowest)","Graded")))))))))))</f>
        <v/>
      </c>
      <c r="I165" s="16">
        <f>IF(P165=1,E165/F165,"")</f>
        <v/>
      </c>
      <c r="J165" s="17">
        <f>IF(W165="","",W165-Today)</f>
        <v/>
      </c>
      <c r="K165" t="n">
        <v>159</v>
      </c>
      <c r="L165">
        <f>IF(A165="","",IF(ISNUMBER(MATCH(A165,K_Name,0)),MATCH(A165,K_Name,0),""))</f>
        <v/>
      </c>
      <c r="M165">
        <f>IF(L165="","",INDEX(K_Mode,L165))</f>
        <v/>
      </c>
      <c r="N165">
        <f>IF(OR(L165="",B165=""),"",IF(ISNUMBER(MATCH(A165&amp;"|"&amp;B165,C_Key,0)),MATCH(A165&amp;"|"&amp;B165,C_Key,0),""))</f>
        <v/>
      </c>
      <c r="O165">
        <f>IF(N165="",0,INDEX(C_DropN,N165))</f>
        <v/>
      </c>
      <c r="P165">
        <f>IF(X165=1,IF(E165="",0,IF(ISNUMBER(E165),IF(E165&gt;=0,1,0),0)),0)</f>
        <v/>
      </c>
      <c r="Q165">
        <f>IF(AND(X165=1,E165=""),1,0)</f>
        <v/>
      </c>
      <c r="R165">
        <f>IF(P165=1,ROUND(E165/F165,10),"")</f>
        <v/>
      </c>
      <c r="S165">
        <f>IF(AND(P165=1,O165&gt;0),COUNTIFS(I_Course,A165,I_Cat,B165,I_Grd,1,I_Key,"&lt;"&amp;R165)+COUNTIFS(I_Course,A165,I_Cat,B165,I_Grd,1,I_Key,R165,I_Row,"&lt;"&amp;K165),"")</f>
        <v/>
      </c>
      <c r="T165">
        <f>IF(AND(P165=1,O165&gt;0),COUNTIFS(I_Course,A165,I_Cat,B165,I_Grd,1),"")</f>
        <v/>
      </c>
      <c r="U165">
        <f>IF(AND(P165=1,O165&gt;0),IF(S165&lt;MIN(O165,T165-1),1,0),0)</f>
        <v/>
      </c>
      <c r="V165">
        <f>IF(AND(P165=1,U165=0),1,0)</f>
        <v/>
      </c>
      <c r="W165">
        <f>IF(AND(Q165=1,ISNUMBER(D165)),INT(D165),"")</f>
        <v/>
      </c>
      <c r="X165">
        <f>IF(L165="",0,IF(G165="Yes",0,IF(NOT(ISNUMBER(F165)),0,IF(F165&lt;=0,0,IF(M165=3,1,IF(N165="",0,IF(INDEX(C_M,N165)=1,1,0)))))))</f>
        <v/>
      </c>
      <c r="Y165">
        <f>IF(LEFT(H165,3)="Not",1,0)</f>
        <v/>
      </c>
    </row>
    <row r="166">
      <c r="A166" s="18" t="n"/>
      <c r="B166" s="18" t="n"/>
      <c r="C166" s="18" t="n"/>
      <c r="D166" s="22" t="n"/>
      <c r="E166" s="19" t="n"/>
      <c r="F166" s="19" t="n"/>
      <c r="G166" s="18" t="n"/>
      <c r="H166" s="12">
        <f>IF(COUNTA(A166:G166)=0,"",IF(G166="Yes","Excused",IF(A166="","Not counted: course missing",IF(L166="","Not counted: course not on Courses sheet",IF(NOT(ISNUMBER(F166)),"Not counted: points possible missing",IF(F166&lt;=0,"Not counted: points possible missing",IF(X166=0,"Not counted: category not set up for this course",IF(E166="",IF(W166="","Upcoming",IF(W166&lt;Today,"Past due, no score yet","Upcoming")),IF(NOT(ISNUMBER(E166)),"Not counted: score isn't a number",IF(E166&lt;0,"Not counted: negative score",IF(U166=1,"Dropped (lowest)","Graded")))))))))))</f>
        <v/>
      </c>
      <c r="I166" s="16">
        <f>IF(P166=1,E166/F166,"")</f>
        <v/>
      </c>
      <c r="J166" s="17">
        <f>IF(W166="","",W166-Today)</f>
        <v/>
      </c>
      <c r="K166" t="n">
        <v>160</v>
      </c>
      <c r="L166">
        <f>IF(A166="","",IF(ISNUMBER(MATCH(A166,K_Name,0)),MATCH(A166,K_Name,0),""))</f>
        <v/>
      </c>
      <c r="M166">
        <f>IF(L166="","",INDEX(K_Mode,L166))</f>
        <v/>
      </c>
      <c r="N166">
        <f>IF(OR(L166="",B166=""),"",IF(ISNUMBER(MATCH(A166&amp;"|"&amp;B166,C_Key,0)),MATCH(A166&amp;"|"&amp;B166,C_Key,0),""))</f>
        <v/>
      </c>
      <c r="O166">
        <f>IF(N166="",0,INDEX(C_DropN,N166))</f>
        <v/>
      </c>
      <c r="P166">
        <f>IF(X166=1,IF(E166="",0,IF(ISNUMBER(E166),IF(E166&gt;=0,1,0),0)),0)</f>
        <v/>
      </c>
      <c r="Q166">
        <f>IF(AND(X166=1,E166=""),1,0)</f>
        <v/>
      </c>
      <c r="R166">
        <f>IF(P166=1,ROUND(E166/F166,10),"")</f>
        <v/>
      </c>
      <c r="S166">
        <f>IF(AND(P166=1,O166&gt;0),COUNTIFS(I_Course,A166,I_Cat,B166,I_Grd,1,I_Key,"&lt;"&amp;R166)+COUNTIFS(I_Course,A166,I_Cat,B166,I_Grd,1,I_Key,R166,I_Row,"&lt;"&amp;K166),"")</f>
        <v/>
      </c>
      <c r="T166">
        <f>IF(AND(P166=1,O166&gt;0),COUNTIFS(I_Course,A166,I_Cat,B166,I_Grd,1),"")</f>
        <v/>
      </c>
      <c r="U166">
        <f>IF(AND(P166=1,O166&gt;0),IF(S166&lt;MIN(O166,T166-1),1,0),0)</f>
        <v/>
      </c>
      <c r="V166">
        <f>IF(AND(P166=1,U166=0),1,0)</f>
        <v/>
      </c>
      <c r="W166">
        <f>IF(AND(Q166=1,ISNUMBER(D166)),INT(D166),"")</f>
        <v/>
      </c>
      <c r="X166">
        <f>IF(L166="",0,IF(G166="Yes",0,IF(NOT(ISNUMBER(F166)),0,IF(F166&lt;=0,0,IF(M166=3,1,IF(N166="",0,IF(INDEX(C_M,N166)=1,1,0)))))))</f>
        <v/>
      </c>
      <c r="Y166">
        <f>IF(LEFT(H166,3)="Not",1,0)</f>
        <v/>
      </c>
    </row>
    <row r="167">
      <c r="A167" s="18" t="n"/>
      <c r="B167" s="18" t="n"/>
      <c r="C167" s="18" t="n"/>
      <c r="D167" s="22" t="n"/>
      <c r="E167" s="19" t="n"/>
      <c r="F167" s="19" t="n"/>
      <c r="G167" s="18" t="n"/>
      <c r="H167" s="12">
        <f>IF(COUNTA(A167:G167)=0,"",IF(G167="Yes","Excused",IF(A167="","Not counted: course missing",IF(L167="","Not counted: course not on Courses sheet",IF(NOT(ISNUMBER(F167)),"Not counted: points possible missing",IF(F167&lt;=0,"Not counted: points possible missing",IF(X167=0,"Not counted: category not set up for this course",IF(E167="",IF(W167="","Upcoming",IF(W167&lt;Today,"Past due, no score yet","Upcoming")),IF(NOT(ISNUMBER(E167)),"Not counted: score isn't a number",IF(E167&lt;0,"Not counted: negative score",IF(U167=1,"Dropped (lowest)","Graded")))))))))))</f>
        <v/>
      </c>
      <c r="I167" s="16">
        <f>IF(P167=1,E167/F167,"")</f>
        <v/>
      </c>
      <c r="J167" s="17">
        <f>IF(W167="","",W167-Today)</f>
        <v/>
      </c>
      <c r="K167" t="n">
        <v>161</v>
      </c>
      <c r="L167">
        <f>IF(A167="","",IF(ISNUMBER(MATCH(A167,K_Name,0)),MATCH(A167,K_Name,0),""))</f>
        <v/>
      </c>
      <c r="M167">
        <f>IF(L167="","",INDEX(K_Mode,L167))</f>
        <v/>
      </c>
      <c r="N167">
        <f>IF(OR(L167="",B167=""),"",IF(ISNUMBER(MATCH(A167&amp;"|"&amp;B167,C_Key,0)),MATCH(A167&amp;"|"&amp;B167,C_Key,0),""))</f>
        <v/>
      </c>
      <c r="O167">
        <f>IF(N167="",0,INDEX(C_DropN,N167))</f>
        <v/>
      </c>
      <c r="P167">
        <f>IF(X167=1,IF(E167="",0,IF(ISNUMBER(E167),IF(E167&gt;=0,1,0),0)),0)</f>
        <v/>
      </c>
      <c r="Q167">
        <f>IF(AND(X167=1,E167=""),1,0)</f>
        <v/>
      </c>
      <c r="R167">
        <f>IF(P167=1,ROUND(E167/F167,10),"")</f>
        <v/>
      </c>
      <c r="S167">
        <f>IF(AND(P167=1,O167&gt;0),COUNTIFS(I_Course,A167,I_Cat,B167,I_Grd,1,I_Key,"&lt;"&amp;R167)+COUNTIFS(I_Course,A167,I_Cat,B167,I_Grd,1,I_Key,R167,I_Row,"&lt;"&amp;K167),"")</f>
        <v/>
      </c>
      <c r="T167">
        <f>IF(AND(P167=1,O167&gt;0),COUNTIFS(I_Course,A167,I_Cat,B167,I_Grd,1),"")</f>
        <v/>
      </c>
      <c r="U167">
        <f>IF(AND(P167=1,O167&gt;0),IF(S167&lt;MIN(O167,T167-1),1,0),0)</f>
        <v/>
      </c>
      <c r="V167">
        <f>IF(AND(P167=1,U167=0),1,0)</f>
        <v/>
      </c>
      <c r="W167">
        <f>IF(AND(Q167=1,ISNUMBER(D167)),INT(D167),"")</f>
        <v/>
      </c>
      <c r="X167">
        <f>IF(L167="",0,IF(G167="Yes",0,IF(NOT(ISNUMBER(F167)),0,IF(F167&lt;=0,0,IF(M167=3,1,IF(N167="",0,IF(INDEX(C_M,N167)=1,1,0)))))))</f>
        <v/>
      </c>
      <c r="Y167">
        <f>IF(LEFT(H167,3)="Not",1,0)</f>
        <v/>
      </c>
    </row>
    <row r="168">
      <c r="A168" s="18" t="n"/>
      <c r="B168" s="18" t="n"/>
      <c r="C168" s="18" t="n"/>
      <c r="D168" s="22" t="n"/>
      <c r="E168" s="19" t="n"/>
      <c r="F168" s="19" t="n"/>
      <c r="G168" s="18" t="n"/>
      <c r="H168" s="12">
        <f>IF(COUNTA(A168:G168)=0,"",IF(G168="Yes","Excused",IF(A168="","Not counted: course missing",IF(L168="","Not counted: course not on Courses sheet",IF(NOT(ISNUMBER(F168)),"Not counted: points possible missing",IF(F168&lt;=0,"Not counted: points possible missing",IF(X168=0,"Not counted: category not set up for this course",IF(E168="",IF(W168="","Upcoming",IF(W168&lt;Today,"Past due, no score yet","Upcoming")),IF(NOT(ISNUMBER(E168)),"Not counted: score isn't a number",IF(E168&lt;0,"Not counted: negative score",IF(U168=1,"Dropped (lowest)","Graded")))))))))))</f>
        <v/>
      </c>
      <c r="I168" s="16">
        <f>IF(P168=1,E168/F168,"")</f>
        <v/>
      </c>
      <c r="J168" s="17">
        <f>IF(W168="","",W168-Today)</f>
        <v/>
      </c>
      <c r="K168" t="n">
        <v>162</v>
      </c>
      <c r="L168">
        <f>IF(A168="","",IF(ISNUMBER(MATCH(A168,K_Name,0)),MATCH(A168,K_Name,0),""))</f>
        <v/>
      </c>
      <c r="M168">
        <f>IF(L168="","",INDEX(K_Mode,L168))</f>
        <v/>
      </c>
      <c r="N168">
        <f>IF(OR(L168="",B168=""),"",IF(ISNUMBER(MATCH(A168&amp;"|"&amp;B168,C_Key,0)),MATCH(A168&amp;"|"&amp;B168,C_Key,0),""))</f>
        <v/>
      </c>
      <c r="O168">
        <f>IF(N168="",0,INDEX(C_DropN,N168))</f>
        <v/>
      </c>
      <c r="P168">
        <f>IF(X168=1,IF(E168="",0,IF(ISNUMBER(E168),IF(E168&gt;=0,1,0),0)),0)</f>
        <v/>
      </c>
      <c r="Q168">
        <f>IF(AND(X168=1,E168=""),1,0)</f>
        <v/>
      </c>
      <c r="R168">
        <f>IF(P168=1,ROUND(E168/F168,10),"")</f>
        <v/>
      </c>
      <c r="S168">
        <f>IF(AND(P168=1,O168&gt;0),COUNTIFS(I_Course,A168,I_Cat,B168,I_Grd,1,I_Key,"&lt;"&amp;R168)+COUNTIFS(I_Course,A168,I_Cat,B168,I_Grd,1,I_Key,R168,I_Row,"&lt;"&amp;K168),"")</f>
        <v/>
      </c>
      <c r="T168">
        <f>IF(AND(P168=1,O168&gt;0),COUNTIFS(I_Course,A168,I_Cat,B168,I_Grd,1),"")</f>
        <v/>
      </c>
      <c r="U168">
        <f>IF(AND(P168=1,O168&gt;0),IF(S168&lt;MIN(O168,T168-1),1,0),0)</f>
        <v/>
      </c>
      <c r="V168">
        <f>IF(AND(P168=1,U168=0),1,0)</f>
        <v/>
      </c>
      <c r="W168">
        <f>IF(AND(Q168=1,ISNUMBER(D168)),INT(D168),"")</f>
        <v/>
      </c>
      <c r="X168">
        <f>IF(L168="",0,IF(G168="Yes",0,IF(NOT(ISNUMBER(F168)),0,IF(F168&lt;=0,0,IF(M168=3,1,IF(N168="",0,IF(INDEX(C_M,N168)=1,1,0)))))))</f>
        <v/>
      </c>
      <c r="Y168">
        <f>IF(LEFT(H168,3)="Not",1,0)</f>
        <v/>
      </c>
    </row>
    <row r="169">
      <c r="A169" s="18" t="n"/>
      <c r="B169" s="18" t="n"/>
      <c r="C169" s="18" t="n"/>
      <c r="D169" s="22" t="n"/>
      <c r="E169" s="19" t="n"/>
      <c r="F169" s="19" t="n"/>
      <c r="G169" s="18" t="n"/>
      <c r="H169" s="12">
        <f>IF(COUNTA(A169:G169)=0,"",IF(G169="Yes","Excused",IF(A169="","Not counted: course missing",IF(L169="","Not counted: course not on Courses sheet",IF(NOT(ISNUMBER(F169)),"Not counted: points possible missing",IF(F169&lt;=0,"Not counted: points possible missing",IF(X169=0,"Not counted: category not set up for this course",IF(E169="",IF(W169="","Upcoming",IF(W169&lt;Today,"Past due, no score yet","Upcoming")),IF(NOT(ISNUMBER(E169)),"Not counted: score isn't a number",IF(E169&lt;0,"Not counted: negative score",IF(U169=1,"Dropped (lowest)","Graded")))))))))))</f>
        <v/>
      </c>
      <c r="I169" s="16">
        <f>IF(P169=1,E169/F169,"")</f>
        <v/>
      </c>
      <c r="J169" s="17">
        <f>IF(W169="","",W169-Today)</f>
        <v/>
      </c>
      <c r="K169" t="n">
        <v>163</v>
      </c>
      <c r="L169">
        <f>IF(A169="","",IF(ISNUMBER(MATCH(A169,K_Name,0)),MATCH(A169,K_Name,0),""))</f>
        <v/>
      </c>
      <c r="M169">
        <f>IF(L169="","",INDEX(K_Mode,L169))</f>
        <v/>
      </c>
      <c r="N169">
        <f>IF(OR(L169="",B169=""),"",IF(ISNUMBER(MATCH(A169&amp;"|"&amp;B169,C_Key,0)),MATCH(A169&amp;"|"&amp;B169,C_Key,0),""))</f>
        <v/>
      </c>
      <c r="O169">
        <f>IF(N169="",0,INDEX(C_DropN,N169))</f>
        <v/>
      </c>
      <c r="P169">
        <f>IF(X169=1,IF(E169="",0,IF(ISNUMBER(E169),IF(E169&gt;=0,1,0),0)),0)</f>
        <v/>
      </c>
      <c r="Q169">
        <f>IF(AND(X169=1,E169=""),1,0)</f>
        <v/>
      </c>
      <c r="R169">
        <f>IF(P169=1,ROUND(E169/F169,10),"")</f>
        <v/>
      </c>
      <c r="S169">
        <f>IF(AND(P169=1,O169&gt;0),COUNTIFS(I_Course,A169,I_Cat,B169,I_Grd,1,I_Key,"&lt;"&amp;R169)+COUNTIFS(I_Course,A169,I_Cat,B169,I_Grd,1,I_Key,R169,I_Row,"&lt;"&amp;K169),"")</f>
        <v/>
      </c>
      <c r="T169">
        <f>IF(AND(P169=1,O169&gt;0),COUNTIFS(I_Course,A169,I_Cat,B169,I_Grd,1),"")</f>
        <v/>
      </c>
      <c r="U169">
        <f>IF(AND(P169=1,O169&gt;0),IF(S169&lt;MIN(O169,T169-1),1,0),0)</f>
        <v/>
      </c>
      <c r="V169">
        <f>IF(AND(P169=1,U169=0),1,0)</f>
        <v/>
      </c>
      <c r="W169">
        <f>IF(AND(Q169=1,ISNUMBER(D169)),INT(D169),"")</f>
        <v/>
      </c>
      <c r="X169">
        <f>IF(L169="",0,IF(G169="Yes",0,IF(NOT(ISNUMBER(F169)),0,IF(F169&lt;=0,0,IF(M169=3,1,IF(N169="",0,IF(INDEX(C_M,N169)=1,1,0)))))))</f>
        <v/>
      </c>
      <c r="Y169">
        <f>IF(LEFT(H169,3)="Not",1,0)</f>
        <v/>
      </c>
    </row>
    <row r="170">
      <c r="A170" s="18" t="n"/>
      <c r="B170" s="18" t="n"/>
      <c r="C170" s="18" t="n"/>
      <c r="D170" s="22" t="n"/>
      <c r="E170" s="19" t="n"/>
      <c r="F170" s="19" t="n"/>
      <c r="G170" s="18" t="n"/>
      <c r="H170" s="12">
        <f>IF(COUNTA(A170:G170)=0,"",IF(G170="Yes","Excused",IF(A170="","Not counted: course missing",IF(L170="","Not counted: course not on Courses sheet",IF(NOT(ISNUMBER(F170)),"Not counted: points possible missing",IF(F170&lt;=0,"Not counted: points possible missing",IF(X170=0,"Not counted: category not set up for this course",IF(E170="",IF(W170="","Upcoming",IF(W170&lt;Today,"Past due, no score yet","Upcoming")),IF(NOT(ISNUMBER(E170)),"Not counted: score isn't a number",IF(E170&lt;0,"Not counted: negative score",IF(U170=1,"Dropped (lowest)","Graded")))))))))))</f>
        <v/>
      </c>
      <c r="I170" s="16">
        <f>IF(P170=1,E170/F170,"")</f>
        <v/>
      </c>
      <c r="J170" s="17">
        <f>IF(W170="","",W170-Today)</f>
        <v/>
      </c>
      <c r="K170" t="n">
        <v>164</v>
      </c>
      <c r="L170">
        <f>IF(A170="","",IF(ISNUMBER(MATCH(A170,K_Name,0)),MATCH(A170,K_Name,0),""))</f>
        <v/>
      </c>
      <c r="M170">
        <f>IF(L170="","",INDEX(K_Mode,L170))</f>
        <v/>
      </c>
      <c r="N170">
        <f>IF(OR(L170="",B170=""),"",IF(ISNUMBER(MATCH(A170&amp;"|"&amp;B170,C_Key,0)),MATCH(A170&amp;"|"&amp;B170,C_Key,0),""))</f>
        <v/>
      </c>
      <c r="O170">
        <f>IF(N170="",0,INDEX(C_DropN,N170))</f>
        <v/>
      </c>
      <c r="P170">
        <f>IF(X170=1,IF(E170="",0,IF(ISNUMBER(E170),IF(E170&gt;=0,1,0),0)),0)</f>
        <v/>
      </c>
      <c r="Q170">
        <f>IF(AND(X170=1,E170=""),1,0)</f>
        <v/>
      </c>
      <c r="R170">
        <f>IF(P170=1,ROUND(E170/F170,10),"")</f>
        <v/>
      </c>
      <c r="S170">
        <f>IF(AND(P170=1,O170&gt;0),COUNTIFS(I_Course,A170,I_Cat,B170,I_Grd,1,I_Key,"&lt;"&amp;R170)+COUNTIFS(I_Course,A170,I_Cat,B170,I_Grd,1,I_Key,R170,I_Row,"&lt;"&amp;K170),"")</f>
        <v/>
      </c>
      <c r="T170">
        <f>IF(AND(P170=1,O170&gt;0),COUNTIFS(I_Course,A170,I_Cat,B170,I_Grd,1),"")</f>
        <v/>
      </c>
      <c r="U170">
        <f>IF(AND(P170=1,O170&gt;0),IF(S170&lt;MIN(O170,T170-1),1,0),0)</f>
        <v/>
      </c>
      <c r="V170">
        <f>IF(AND(P170=1,U170=0),1,0)</f>
        <v/>
      </c>
      <c r="W170">
        <f>IF(AND(Q170=1,ISNUMBER(D170)),INT(D170),"")</f>
        <v/>
      </c>
      <c r="X170">
        <f>IF(L170="",0,IF(G170="Yes",0,IF(NOT(ISNUMBER(F170)),0,IF(F170&lt;=0,0,IF(M170=3,1,IF(N170="",0,IF(INDEX(C_M,N170)=1,1,0)))))))</f>
        <v/>
      </c>
      <c r="Y170">
        <f>IF(LEFT(H170,3)="Not",1,0)</f>
        <v/>
      </c>
    </row>
    <row r="171">
      <c r="A171" s="18" t="n"/>
      <c r="B171" s="18" t="n"/>
      <c r="C171" s="18" t="n"/>
      <c r="D171" s="22" t="n"/>
      <c r="E171" s="19" t="n"/>
      <c r="F171" s="19" t="n"/>
      <c r="G171" s="18" t="n"/>
      <c r="H171" s="12">
        <f>IF(COUNTA(A171:G171)=0,"",IF(G171="Yes","Excused",IF(A171="","Not counted: course missing",IF(L171="","Not counted: course not on Courses sheet",IF(NOT(ISNUMBER(F171)),"Not counted: points possible missing",IF(F171&lt;=0,"Not counted: points possible missing",IF(X171=0,"Not counted: category not set up for this course",IF(E171="",IF(W171="","Upcoming",IF(W171&lt;Today,"Past due, no score yet","Upcoming")),IF(NOT(ISNUMBER(E171)),"Not counted: score isn't a number",IF(E171&lt;0,"Not counted: negative score",IF(U171=1,"Dropped (lowest)","Graded")))))))))))</f>
        <v/>
      </c>
      <c r="I171" s="16">
        <f>IF(P171=1,E171/F171,"")</f>
        <v/>
      </c>
      <c r="J171" s="17">
        <f>IF(W171="","",W171-Today)</f>
        <v/>
      </c>
      <c r="K171" t="n">
        <v>165</v>
      </c>
      <c r="L171">
        <f>IF(A171="","",IF(ISNUMBER(MATCH(A171,K_Name,0)),MATCH(A171,K_Name,0),""))</f>
        <v/>
      </c>
      <c r="M171">
        <f>IF(L171="","",INDEX(K_Mode,L171))</f>
        <v/>
      </c>
      <c r="N171">
        <f>IF(OR(L171="",B171=""),"",IF(ISNUMBER(MATCH(A171&amp;"|"&amp;B171,C_Key,0)),MATCH(A171&amp;"|"&amp;B171,C_Key,0),""))</f>
        <v/>
      </c>
      <c r="O171">
        <f>IF(N171="",0,INDEX(C_DropN,N171))</f>
        <v/>
      </c>
      <c r="P171">
        <f>IF(X171=1,IF(E171="",0,IF(ISNUMBER(E171),IF(E171&gt;=0,1,0),0)),0)</f>
        <v/>
      </c>
      <c r="Q171">
        <f>IF(AND(X171=1,E171=""),1,0)</f>
        <v/>
      </c>
      <c r="R171">
        <f>IF(P171=1,ROUND(E171/F171,10),"")</f>
        <v/>
      </c>
      <c r="S171">
        <f>IF(AND(P171=1,O171&gt;0),COUNTIFS(I_Course,A171,I_Cat,B171,I_Grd,1,I_Key,"&lt;"&amp;R171)+COUNTIFS(I_Course,A171,I_Cat,B171,I_Grd,1,I_Key,R171,I_Row,"&lt;"&amp;K171),"")</f>
        <v/>
      </c>
      <c r="T171">
        <f>IF(AND(P171=1,O171&gt;0),COUNTIFS(I_Course,A171,I_Cat,B171,I_Grd,1),"")</f>
        <v/>
      </c>
      <c r="U171">
        <f>IF(AND(P171=1,O171&gt;0),IF(S171&lt;MIN(O171,T171-1),1,0),0)</f>
        <v/>
      </c>
      <c r="V171">
        <f>IF(AND(P171=1,U171=0),1,0)</f>
        <v/>
      </c>
      <c r="W171">
        <f>IF(AND(Q171=1,ISNUMBER(D171)),INT(D171),"")</f>
        <v/>
      </c>
      <c r="X171">
        <f>IF(L171="",0,IF(G171="Yes",0,IF(NOT(ISNUMBER(F171)),0,IF(F171&lt;=0,0,IF(M171=3,1,IF(N171="",0,IF(INDEX(C_M,N171)=1,1,0)))))))</f>
        <v/>
      </c>
      <c r="Y171">
        <f>IF(LEFT(H171,3)="Not",1,0)</f>
        <v/>
      </c>
    </row>
    <row r="172">
      <c r="A172" s="18" t="n"/>
      <c r="B172" s="18" t="n"/>
      <c r="C172" s="18" t="n"/>
      <c r="D172" s="22" t="n"/>
      <c r="E172" s="19" t="n"/>
      <c r="F172" s="19" t="n"/>
      <c r="G172" s="18" t="n"/>
      <c r="H172" s="12">
        <f>IF(COUNTA(A172:G172)=0,"",IF(G172="Yes","Excused",IF(A172="","Not counted: course missing",IF(L172="","Not counted: course not on Courses sheet",IF(NOT(ISNUMBER(F172)),"Not counted: points possible missing",IF(F172&lt;=0,"Not counted: points possible missing",IF(X172=0,"Not counted: category not set up for this course",IF(E172="",IF(W172="","Upcoming",IF(W172&lt;Today,"Past due, no score yet","Upcoming")),IF(NOT(ISNUMBER(E172)),"Not counted: score isn't a number",IF(E172&lt;0,"Not counted: negative score",IF(U172=1,"Dropped (lowest)","Graded")))))))))))</f>
        <v/>
      </c>
      <c r="I172" s="16">
        <f>IF(P172=1,E172/F172,"")</f>
        <v/>
      </c>
      <c r="J172" s="17">
        <f>IF(W172="","",W172-Today)</f>
        <v/>
      </c>
      <c r="K172" t="n">
        <v>166</v>
      </c>
      <c r="L172">
        <f>IF(A172="","",IF(ISNUMBER(MATCH(A172,K_Name,0)),MATCH(A172,K_Name,0),""))</f>
        <v/>
      </c>
      <c r="M172">
        <f>IF(L172="","",INDEX(K_Mode,L172))</f>
        <v/>
      </c>
      <c r="N172">
        <f>IF(OR(L172="",B172=""),"",IF(ISNUMBER(MATCH(A172&amp;"|"&amp;B172,C_Key,0)),MATCH(A172&amp;"|"&amp;B172,C_Key,0),""))</f>
        <v/>
      </c>
      <c r="O172">
        <f>IF(N172="",0,INDEX(C_DropN,N172))</f>
        <v/>
      </c>
      <c r="P172">
        <f>IF(X172=1,IF(E172="",0,IF(ISNUMBER(E172),IF(E172&gt;=0,1,0),0)),0)</f>
        <v/>
      </c>
      <c r="Q172">
        <f>IF(AND(X172=1,E172=""),1,0)</f>
        <v/>
      </c>
      <c r="R172">
        <f>IF(P172=1,ROUND(E172/F172,10),"")</f>
        <v/>
      </c>
      <c r="S172">
        <f>IF(AND(P172=1,O172&gt;0),COUNTIFS(I_Course,A172,I_Cat,B172,I_Grd,1,I_Key,"&lt;"&amp;R172)+COUNTIFS(I_Course,A172,I_Cat,B172,I_Grd,1,I_Key,R172,I_Row,"&lt;"&amp;K172),"")</f>
        <v/>
      </c>
      <c r="T172">
        <f>IF(AND(P172=1,O172&gt;0),COUNTIFS(I_Course,A172,I_Cat,B172,I_Grd,1),"")</f>
        <v/>
      </c>
      <c r="U172">
        <f>IF(AND(P172=1,O172&gt;0),IF(S172&lt;MIN(O172,T172-1),1,0),0)</f>
        <v/>
      </c>
      <c r="V172">
        <f>IF(AND(P172=1,U172=0),1,0)</f>
        <v/>
      </c>
      <c r="W172">
        <f>IF(AND(Q172=1,ISNUMBER(D172)),INT(D172),"")</f>
        <v/>
      </c>
      <c r="X172">
        <f>IF(L172="",0,IF(G172="Yes",0,IF(NOT(ISNUMBER(F172)),0,IF(F172&lt;=0,0,IF(M172=3,1,IF(N172="",0,IF(INDEX(C_M,N172)=1,1,0)))))))</f>
        <v/>
      </c>
      <c r="Y172">
        <f>IF(LEFT(H172,3)="Not",1,0)</f>
        <v/>
      </c>
    </row>
    <row r="173">
      <c r="A173" s="18" t="n"/>
      <c r="B173" s="18" t="n"/>
      <c r="C173" s="18" t="n"/>
      <c r="D173" s="22" t="n"/>
      <c r="E173" s="19" t="n"/>
      <c r="F173" s="19" t="n"/>
      <c r="G173" s="18" t="n"/>
      <c r="H173" s="12">
        <f>IF(COUNTA(A173:G173)=0,"",IF(G173="Yes","Excused",IF(A173="","Not counted: course missing",IF(L173="","Not counted: course not on Courses sheet",IF(NOT(ISNUMBER(F173)),"Not counted: points possible missing",IF(F173&lt;=0,"Not counted: points possible missing",IF(X173=0,"Not counted: category not set up for this course",IF(E173="",IF(W173="","Upcoming",IF(W173&lt;Today,"Past due, no score yet","Upcoming")),IF(NOT(ISNUMBER(E173)),"Not counted: score isn't a number",IF(E173&lt;0,"Not counted: negative score",IF(U173=1,"Dropped (lowest)","Graded")))))))))))</f>
        <v/>
      </c>
      <c r="I173" s="16">
        <f>IF(P173=1,E173/F173,"")</f>
        <v/>
      </c>
      <c r="J173" s="17">
        <f>IF(W173="","",W173-Today)</f>
        <v/>
      </c>
      <c r="K173" t="n">
        <v>167</v>
      </c>
      <c r="L173">
        <f>IF(A173="","",IF(ISNUMBER(MATCH(A173,K_Name,0)),MATCH(A173,K_Name,0),""))</f>
        <v/>
      </c>
      <c r="M173">
        <f>IF(L173="","",INDEX(K_Mode,L173))</f>
        <v/>
      </c>
      <c r="N173">
        <f>IF(OR(L173="",B173=""),"",IF(ISNUMBER(MATCH(A173&amp;"|"&amp;B173,C_Key,0)),MATCH(A173&amp;"|"&amp;B173,C_Key,0),""))</f>
        <v/>
      </c>
      <c r="O173">
        <f>IF(N173="",0,INDEX(C_DropN,N173))</f>
        <v/>
      </c>
      <c r="P173">
        <f>IF(X173=1,IF(E173="",0,IF(ISNUMBER(E173),IF(E173&gt;=0,1,0),0)),0)</f>
        <v/>
      </c>
      <c r="Q173">
        <f>IF(AND(X173=1,E173=""),1,0)</f>
        <v/>
      </c>
      <c r="R173">
        <f>IF(P173=1,ROUND(E173/F173,10),"")</f>
        <v/>
      </c>
      <c r="S173">
        <f>IF(AND(P173=1,O173&gt;0),COUNTIFS(I_Course,A173,I_Cat,B173,I_Grd,1,I_Key,"&lt;"&amp;R173)+COUNTIFS(I_Course,A173,I_Cat,B173,I_Grd,1,I_Key,R173,I_Row,"&lt;"&amp;K173),"")</f>
        <v/>
      </c>
      <c r="T173">
        <f>IF(AND(P173=1,O173&gt;0),COUNTIFS(I_Course,A173,I_Cat,B173,I_Grd,1),"")</f>
        <v/>
      </c>
      <c r="U173">
        <f>IF(AND(P173=1,O173&gt;0),IF(S173&lt;MIN(O173,T173-1),1,0),0)</f>
        <v/>
      </c>
      <c r="V173">
        <f>IF(AND(P173=1,U173=0),1,0)</f>
        <v/>
      </c>
      <c r="W173">
        <f>IF(AND(Q173=1,ISNUMBER(D173)),INT(D173),"")</f>
        <v/>
      </c>
      <c r="X173">
        <f>IF(L173="",0,IF(G173="Yes",0,IF(NOT(ISNUMBER(F173)),0,IF(F173&lt;=0,0,IF(M173=3,1,IF(N173="",0,IF(INDEX(C_M,N173)=1,1,0)))))))</f>
        <v/>
      </c>
      <c r="Y173">
        <f>IF(LEFT(H173,3)="Not",1,0)</f>
        <v/>
      </c>
    </row>
    <row r="174">
      <c r="A174" s="18" t="n"/>
      <c r="B174" s="18" t="n"/>
      <c r="C174" s="18" t="n"/>
      <c r="D174" s="22" t="n"/>
      <c r="E174" s="19" t="n"/>
      <c r="F174" s="19" t="n"/>
      <c r="G174" s="18" t="n"/>
      <c r="H174" s="12">
        <f>IF(COUNTA(A174:G174)=0,"",IF(G174="Yes","Excused",IF(A174="","Not counted: course missing",IF(L174="","Not counted: course not on Courses sheet",IF(NOT(ISNUMBER(F174)),"Not counted: points possible missing",IF(F174&lt;=0,"Not counted: points possible missing",IF(X174=0,"Not counted: category not set up for this course",IF(E174="",IF(W174="","Upcoming",IF(W174&lt;Today,"Past due, no score yet","Upcoming")),IF(NOT(ISNUMBER(E174)),"Not counted: score isn't a number",IF(E174&lt;0,"Not counted: negative score",IF(U174=1,"Dropped (lowest)","Graded")))))))))))</f>
        <v/>
      </c>
      <c r="I174" s="16">
        <f>IF(P174=1,E174/F174,"")</f>
        <v/>
      </c>
      <c r="J174" s="17">
        <f>IF(W174="","",W174-Today)</f>
        <v/>
      </c>
      <c r="K174" t="n">
        <v>168</v>
      </c>
      <c r="L174">
        <f>IF(A174="","",IF(ISNUMBER(MATCH(A174,K_Name,0)),MATCH(A174,K_Name,0),""))</f>
        <v/>
      </c>
      <c r="M174">
        <f>IF(L174="","",INDEX(K_Mode,L174))</f>
        <v/>
      </c>
      <c r="N174">
        <f>IF(OR(L174="",B174=""),"",IF(ISNUMBER(MATCH(A174&amp;"|"&amp;B174,C_Key,0)),MATCH(A174&amp;"|"&amp;B174,C_Key,0),""))</f>
        <v/>
      </c>
      <c r="O174">
        <f>IF(N174="",0,INDEX(C_DropN,N174))</f>
        <v/>
      </c>
      <c r="P174">
        <f>IF(X174=1,IF(E174="",0,IF(ISNUMBER(E174),IF(E174&gt;=0,1,0),0)),0)</f>
        <v/>
      </c>
      <c r="Q174">
        <f>IF(AND(X174=1,E174=""),1,0)</f>
        <v/>
      </c>
      <c r="R174">
        <f>IF(P174=1,ROUND(E174/F174,10),"")</f>
        <v/>
      </c>
      <c r="S174">
        <f>IF(AND(P174=1,O174&gt;0),COUNTIFS(I_Course,A174,I_Cat,B174,I_Grd,1,I_Key,"&lt;"&amp;R174)+COUNTIFS(I_Course,A174,I_Cat,B174,I_Grd,1,I_Key,R174,I_Row,"&lt;"&amp;K174),"")</f>
        <v/>
      </c>
      <c r="T174">
        <f>IF(AND(P174=1,O174&gt;0),COUNTIFS(I_Course,A174,I_Cat,B174,I_Grd,1),"")</f>
        <v/>
      </c>
      <c r="U174">
        <f>IF(AND(P174=1,O174&gt;0),IF(S174&lt;MIN(O174,T174-1),1,0),0)</f>
        <v/>
      </c>
      <c r="V174">
        <f>IF(AND(P174=1,U174=0),1,0)</f>
        <v/>
      </c>
      <c r="W174">
        <f>IF(AND(Q174=1,ISNUMBER(D174)),INT(D174),"")</f>
        <v/>
      </c>
      <c r="X174">
        <f>IF(L174="",0,IF(G174="Yes",0,IF(NOT(ISNUMBER(F174)),0,IF(F174&lt;=0,0,IF(M174=3,1,IF(N174="",0,IF(INDEX(C_M,N174)=1,1,0)))))))</f>
        <v/>
      </c>
      <c r="Y174">
        <f>IF(LEFT(H174,3)="Not",1,0)</f>
        <v/>
      </c>
    </row>
    <row r="175">
      <c r="A175" s="18" t="n"/>
      <c r="B175" s="18" t="n"/>
      <c r="C175" s="18" t="n"/>
      <c r="D175" s="22" t="n"/>
      <c r="E175" s="19" t="n"/>
      <c r="F175" s="19" t="n"/>
      <c r="G175" s="18" t="n"/>
      <c r="H175" s="12">
        <f>IF(COUNTA(A175:G175)=0,"",IF(G175="Yes","Excused",IF(A175="","Not counted: course missing",IF(L175="","Not counted: course not on Courses sheet",IF(NOT(ISNUMBER(F175)),"Not counted: points possible missing",IF(F175&lt;=0,"Not counted: points possible missing",IF(X175=0,"Not counted: category not set up for this course",IF(E175="",IF(W175="","Upcoming",IF(W175&lt;Today,"Past due, no score yet","Upcoming")),IF(NOT(ISNUMBER(E175)),"Not counted: score isn't a number",IF(E175&lt;0,"Not counted: negative score",IF(U175=1,"Dropped (lowest)","Graded")))))))))))</f>
        <v/>
      </c>
      <c r="I175" s="16">
        <f>IF(P175=1,E175/F175,"")</f>
        <v/>
      </c>
      <c r="J175" s="17">
        <f>IF(W175="","",W175-Today)</f>
        <v/>
      </c>
      <c r="K175" t="n">
        <v>169</v>
      </c>
      <c r="L175">
        <f>IF(A175="","",IF(ISNUMBER(MATCH(A175,K_Name,0)),MATCH(A175,K_Name,0),""))</f>
        <v/>
      </c>
      <c r="M175">
        <f>IF(L175="","",INDEX(K_Mode,L175))</f>
        <v/>
      </c>
      <c r="N175">
        <f>IF(OR(L175="",B175=""),"",IF(ISNUMBER(MATCH(A175&amp;"|"&amp;B175,C_Key,0)),MATCH(A175&amp;"|"&amp;B175,C_Key,0),""))</f>
        <v/>
      </c>
      <c r="O175">
        <f>IF(N175="",0,INDEX(C_DropN,N175))</f>
        <v/>
      </c>
      <c r="P175">
        <f>IF(X175=1,IF(E175="",0,IF(ISNUMBER(E175),IF(E175&gt;=0,1,0),0)),0)</f>
        <v/>
      </c>
      <c r="Q175">
        <f>IF(AND(X175=1,E175=""),1,0)</f>
        <v/>
      </c>
      <c r="R175">
        <f>IF(P175=1,ROUND(E175/F175,10),"")</f>
        <v/>
      </c>
      <c r="S175">
        <f>IF(AND(P175=1,O175&gt;0),COUNTIFS(I_Course,A175,I_Cat,B175,I_Grd,1,I_Key,"&lt;"&amp;R175)+COUNTIFS(I_Course,A175,I_Cat,B175,I_Grd,1,I_Key,R175,I_Row,"&lt;"&amp;K175),"")</f>
        <v/>
      </c>
      <c r="T175">
        <f>IF(AND(P175=1,O175&gt;0),COUNTIFS(I_Course,A175,I_Cat,B175,I_Grd,1),"")</f>
        <v/>
      </c>
      <c r="U175">
        <f>IF(AND(P175=1,O175&gt;0),IF(S175&lt;MIN(O175,T175-1),1,0),0)</f>
        <v/>
      </c>
      <c r="V175">
        <f>IF(AND(P175=1,U175=0),1,0)</f>
        <v/>
      </c>
      <c r="W175">
        <f>IF(AND(Q175=1,ISNUMBER(D175)),INT(D175),"")</f>
        <v/>
      </c>
      <c r="X175">
        <f>IF(L175="",0,IF(G175="Yes",0,IF(NOT(ISNUMBER(F175)),0,IF(F175&lt;=0,0,IF(M175=3,1,IF(N175="",0,IF(INDEX(C_M,N175)=1,1,0)))))))</f>
        <v/>
      </c>
      <c r="Y175">
        <f>IF(LEFT(H175,3)="Not",1,0)</f>
        <v/>
      </c>
    </row>
    <row r="176">
      <c r="A176" s="18" t="n"/>
      <c r="B176" s="18" t="n"/>
      <c r="C176" s="18" t="n"/>
      <c r="D176" s="22" t="n"/>
      <c r="E176" s="19" t="n"/>
      <c r="F176" s="19" t="n"/>
      <c r="G176" s="18" t="n"/>
      <c r="H176" s="12">
        <f>IF(COUNTA(A176:G176)=0,"",IF(G176="Yes","Excused",IF(A176="","Not counted: course missing",IF(L176="","Not counted: course not on Courses sheet",IF(NOT(ISNUMBER(F176)),"Not counted: points possible missing",IF(F176&lt;=0,"Not counted: points possible missing",IF(X176=0,"Not counted: category not set up for this course",IF(E176="",IF(W176="","Upcoming",IF(W176&lt;Today,"Past due, no score yet","Upcoming")),IF(NOT(ISNUMBER(E176)),"Not counted: score isn't a number",IF(E176&lt;0,"Not counted: negative score",IF(U176=1,"Dropped (lowest)","Graded")))))))))))</f>
        <v/>
      </c>
      <c r="I176" s="16">
        <f>IF(P176=1,E176/F176,"")</f>
        <v/>
      </c>
      <c r="J176" s="17">
        <f>IF(W176="","",W176-Today)</f>
        <v/>
      </c>
      <c r="K176" t="n">
        <v>170</v>
      </c>
      <c r="L176">
        <f>IF(A176="","",IF(ISNUMBER(MATCH(A176,K_Name,0)),MATCH(A176,K_Name,0),""))</f>
        <v/>
      </c>
      <c r="M176">
        <f>IF(L176="","",INDEX(K_Mode,L176))</f>
        <v/>
      </c>
      <c r="N176">
        <f>IF(OR(L176="",B176=""),"",IF(ISNUMBER(MATCH(A176&amp;"|"&amp;B176,C_Key,0)),MATCH(A176&amp;"|"&amp;B176,C_Key,0),""))</f>
        <v/>
      </c>
      <c r="O176">
        <f>IF(N176="",0,INDEX(C_DropN,N176))</f>
        <v/>
      </c>
      <c r="P176">
        <f>IF(X176=1,IF(E176="",0,IF(ISNUMBER(E176),IF(E176&gt;=0,1,0),0)),0)</f>
        <v/>
      </c>
      <c r="Q176">
        <f>IF(AND(X176=1,E176=""),1,0)</f>
        <v/>
      </c>
      <c r="R176">
        <f>IF(P176=1,ROUND(E176/F176,10),"")</f>
        <v/>
      </c>
      <c r="S176">
        <f>IF(AND(P176=1,O176&gt;0),COUNTIFS(I_Course,A176,I_Cat,B176,I_Grd,1,I_Key,"&lt;"&amp;R176)+COUNTIFS(I_Course,A176,I_Cat,B176,I_Grd,1,I_Key,R176,I_Row,"&lt;"&amp;K176),"")</f>
        <v/>
      </c>
      <c r="T176">
        <f>IF(AND(P176=1,O176&gt;0),COUNTIFS(I_Course,A176,I_Cat,B176,I_Grd,1),"")</f>
        <v/>
      </c>
      <c r="U176">
        <f>IF(AND(P176=1,O176&gt;0),IF(S176&lt;MIN(O176,T176-1),1,0),0)</f>
        <v/>
      </c>
      <c r="V176">
        <f>IF(AND(P176=1,U176=0),1,0)</f>
        <v/>
      </c>
      <c r="W176">
        <f>IF(AND(Q176=1,ISNUMBER(D176)),INT(D176),"")</f>
        <v/>
      </c>
      <c r="X176">
        <f>IF(L176="",0,IF(G176="Yes",0,IF(NOT(ISNUMBER(F176)),0,IF(F176&lt;=0,0,IF(M176=3,1,IF(N176="",0,IF(INDEX(C_M,N176)=1,1,0)))))))</f>
        <v/>
      </c>
      <c r="Y176">
        <f>IF(LEFT(H176,3)="Not",1,0)</f>
        <v/>
      </c>
    </row>
    <row r="177">
      <c r="A177" s="18" t="n"/>
      <c r="B177" s="18" t="n"/>
      <c r="C177" s="18" t="n"/>
      <c r="D177" s="22" t="n"/>
      <c r="E177" s="19" t="n"/>
      <c r="F177" s="19" t="n"/>
      <c r="G177" s="18" t="n"/>
      <c r="H177" s="12">
        <f>IF(COUNTA(A177:G177)=0,"",IF(G177="Yes","Excused",IF(A177="","Not counted: course missing",IF(L177="","Not counted: course not on Courses sheet",IF(NOT(ISNUMBER(F177)),"Not counted: points possible missing",IF(F177&lt;=0,"Not counted: points possible missing",IF(X177=0,"Not counted: category not set up for this course",IF(E177="",IF(W177="","Upcoming",IF(W177&lt;Today,"Past due, no score yet","Upcoming")),IF(NOT(ISNUMBER(E177)),"Not counted: score isn't a number",IF(E177&lt;0,"Not counted: negative score",IF(U177=1,"Dropped (lowest)","Graded")))))))))))</f>
        <v/>
      </c>
      <c r="I177" s="16">
        <f>IF(P177=1,E177/F177,"")</f>
        <v/>
      </c>
      <c r="J177" s="17">
        <f>IF(W177="","",W177-Today)</f>
        <v/>
      </c>
      <c r="K177" t="n">
        <v>171</v>
      </c>
      <c r="L177">
        <f>IF(A177="","",IF(ISNUMBER(MATCH(A177,K_Name,0)),MATCH(A177,K_Name,0),""))</f>
        <v/>
      </c>
      <c r="M177">
        <f>IF(L177="","",INDEX(K_Mode,L177))</f>
        <v/>
      </c>
      <c r="N177">
        <f>IF(OR(L177="",B177=""),"",IF(ISNUMBER(MATCH(A177&amp;"|"&amp;B177,C_Key,0)),MATCH(A177&amp;"|"&amp;B177,C_Key,0),""))</f>
        <v/>
      </c>
      <c r="O177">
        <f>IF(N177="",0,INDEX(C_DropN,N177))</f>
        <v/>
      </c>
      <c r="P177">
        <f>IF(X177=1,IF(E177="",0,IF(ISNUMBER(E177),IF(E177&gt;=0,1,0),0)),0)</f>
        <v/>
      </c>
      <c r="Q177">
        <f>IF(AND(X177=1,E177=""),1,0)</f>
        <v/>
      </c>
      <c r="R177">
        <f>IF(P177=1,ROUND(E177/F177,10),"")</f>
        <v/>
      </c>
      <c r="S177">
        <f>IF(AND(P177=1,O177&gt;0),COUNTIFS(I_Course,A177,I_Cat,B177,I_Grd,1,I_Key,"&lt;"&amp;R177)+COUNTIFS(I_Course,A177,I_Cat,B177,I_Grd,1,I_Key,R177,I_Row,"&lt;"&amp;K177),"")</f>
        <v/>
      </c>
      <c r="T177">
        <f>IF(AND(P177=1,O177&gt;0),COUNTIFS(I_Course,A177,I_Cat,B177,I_Grd,1),"")</f>
        <v/>
      </c>
      <c r="U177">
        <f>IF(AND(P177=1,O177&gt;0),IF(S177&lt;MIN(O177,T177-1),1,0),0)</f>
        <v/>
      </c>
      <c r="V177">
        <f>IF(AND(P177=1,U177=0),1,0)</f>
        <v/>
      </c>
      <c r="W177">
        <f>IF(AND(Q177=1,ISNUMBER(D177)),INT(D177),"")</f>
        <v/>
      </c>
      <c r="X177">
        <f>IF(L177="",0,IF(G177="Yes",0,IF(NOT(ISNUMBER(F177)),0,IF(F177&lt;=0,0,IF(M177=3,1,IF(N177="",0,IF(INDEX(C_M,N177)=1,1,0)))))))</f>
        <v/>
      </c>
      <c r="Y177">
        <f>IF(LEFT(H177,3)="Not",1,0)</f>
        <v/>
      </c>
    </row>
    <row r="178">
      <c r="A178" s="18" t="n"/>
      <c r="B178" s="18" t="n"/>
      <c r="C178" s="18" t="n"/>
      <c r="D178" s="22" t="n"/>
      <c r="E178" s="19" t="n"/>
      <c r="F178" s="19" t="n"/>
      <c r="G178" s="18" t="n"/>
      <c r="H178" s="12">
        <f>IF(COUNTA(A178:G178)=0,"",IF(G178="Yes","Excused",IF(A178="","Not counted: course missing",IF(L178="","Not counted: course not on Courses sheet",IF(NOT(ISNUMBER(F178)),"Not counted: points possible missing",IF(F178&lt;=0,"Not counted: points possible missing",IF(X178=0,"Not counted: category not set up for this course",IF(E178="",IF(W178="","Upcoming",IF(W178&lt;Today,"Past due, no score yet","Upcoming")),IF(NOT(ISNUMBER(E178)),"Not counted: score isn't a number",IF(E178&lt;0,"Not counted: negative score",IF(U178=1,"Dropped (lowest)","Graded")))))))))))</f>
        <v/>
      </c>
      <c r="I178" s="16">
        <f>IF(P178=1,E178/F178,"")</f>
        <v/>
      </c>
      <c r="J178" s="17">
        <f>IF(W178="","",W178-Today)</f>
        <v/>
      </c>
      <c r="K178" t="n">
        <v>172</v>
      </c>
      <c r="L178">
        <f>IF(A178="","",IF(ISNUMBER(MATCH(A178,K_Name,0)),MATCH(A178,K_Name,0),""))</f>
        <v/>
      </c>
      <c r="M178">
        <f>IF(L178="","",INDEX(K_Mode,L178))</f>
        <v/>
      </c>
      <c r="N178">
        <f>IF(OR(L178="",B178=""),"",IF(ISNUMBER(MATCH(A178&amp;"|"&amp;B178,C_Key,0)),MATCH(A178&amp;"|"&amp;B178,C_Key,0),""))</f>
        <v/>
      </c>
      <c r="O178">
        <f>IF(N178="",0,INDEX(C_DropN,N178))</f>
        <v/>
      </c>
      <c r="P178">
        <f>IF(X178=1,IF(E178="",0,IF(ISNUMBER(E178),IF(E178&gt;=0,1,0),0)),0)</f>
        <v/>
      </c>
      <c r="Q178">
        <f>IF(AND(X178=1,E178=""),1,0)</f>
        <v/>
      </c>
      <c r="R178">
        <f>IF(P178=1,ROUND(E178/F178,10),"")</f>
        <v/>
      </c>
      <c r="S178">
        <f>IF(AND(P178=1,O178&gt;0),COUNTIFS(I_Course,A178,I_Cat,B178,I_Grd,1,I_Key,"&lt;"&amp;R178)+COUNTIFS(I_Course,A178,I_Cat,B178,I_Grd,1,I_Key,R178,I_Row,"&lt;"&amp;K178),"")</f>
        <v/>
      </c>
      <c r="T178">
        <f>IF(AND(P178=1,O178&gt;0),COUNTIFS(I_Course,A178,I_Cat,B178,I_Grd,1),"")</f>
        <v/>
      </c>
      <c r="U178">
        <f>IF(AND(P178=1,O178&gt;0),IF(S178&lt;MIN(O178,T178-1),1,0),0)</f>
        <v/>
      </c>
      <c r="V178">
        <f>IF(AND(P178=1,U178=0),1,0)</f>
        <v/>
      </c>
      <c r="W178">
        <f>IF(AND(Q178=1,ISNUMBER(D178)),INT(D178),"")</f>
        <v/>
      </c>
      <c r="X178">
        <f>IF(L178="",0,IF(G178="Yes",0,IF(NOT(ISNUMBER(F178)),0,IF(F178&lt;=0,0,IF(M178=3,1,IF(N178="",0,IF(INDEX(C_M,N178)=1,1,0)))))))</f>
        <v/>
      </c>
      <c r="Y178">
        <f>IF(LEFT(H178,3)="Not",1,0)</f>
        <v/>
      </c>
    </row>
    <row r="179">
      <c r="A179" s="18" t="n"/>
      <c r="B179" s="18" t="n"/>
      <c r="C179" s="18" t="n"/>
      <c r="D179" s="22" t="n"/>
      <c r="E179" s="19" t="n"/>
      <c r="F179" s="19" t="n"/>
      <c r="G179" s="18" t="n"/>
      <c r="H179" s="12">
        <f>IF(COUNTA(A179:G179)=0,"",IF(G179="Yes","Excused",IF(A179="","Not counted: course missing",IF(L179="","Not counted: course not on Courses sheet",IF(NOT(ISNUMBER(F179)),"Not counted: points possible missing",IF(F179&lt;=0,"Not counted: points possible missing",IF(X179=0,"Not counted: category not set up for this course",IF(E179="",IF(W179="","Upcoming",IF(W179&lt;Today,"Past due, no score yet","Upcoming")),IF(NOT(ISNUMBER(E179)),"Not counted: score isn't a number",IF(E179&lt;0,"Not counted: negative score",IF(U179=1,"Dropped (lowest)","Graded")))))))))))</f>
        <v/>
      </c>
      <c r="I179" s="16">
        <f>IF(P179=1,E179/F179,"")</f>
        <v/>
      </c>
      <c r="J179" s="17">
        <f>IF(W179="","",W179-Today)</f>
        <v/>
      </c>
      <c r="K179" t="n">
        <v>173</v>
      </c>
      <c r="L179">
        <f>IF(A179="","",IF(ISNUMBER(MATCH(A179,K_Name,0)),MATCH(A179,K_Name,0),""))</f>
        <v/>
      </c>
      <c r="M179">
        <f>IF(L179="","",INDEX(K_Mode,L179))</f>
        <v/>
      </c>
      <c r="N179">
        <f>IF(OR(L179="",B179=""),"",IF(ISNUMBER(MATCH(A179&amp;"|"&amp;B179,C_Key,0)),MATCH(A179&amp;"|"&amp;B179,C_Key,0),""))</f>
        <v/>
      </c>
      <c r="O179">
        <f>IF(N179="",0,INDEX(C_DropN,N179))</f>
        <v/>
      </c>
      <c r="P179">
        <f>IF(X179=1,IF(E179="",0,IF(ISNUMBER(E179),IF(E179&gt;=0,1,0),0)),0)</f>
        <v/>
      </c>
      <c r="Q179">
        <f>IF(AND(X179=1,E179=""),1,0)</f>
        <v/>
      </c>
      <c r="R179">
        <f>IF(P179=1,ROUND(E179/F179,10),"")</f>
        <v/>
      </c>
      <c r="S179">
        <f>IF(AND(P179=1,O179&gt;0),COUNTIFS(I_Course,A179,I_Cat,B179,I_Grd,1,I_Key,"&lt;"&amp;R179)+COUNTIFS(I_Course,A179,I_Cat,B179,I_Grd,1,I_Key,R179,I_Row,"&lt;"&amp;K179),"")</f>
        <v/>
      </c>
      <c r="T179">
        <f>IF(AND(P179=1,O179&gt;0),COUNTIFS(I_Course,A179,I_Cat,B179,I_Grd,1),"")</f>
        <v/>
      </c>
      <c r="U179">
        <f>IF(AND(P179=1,O179&gt;0),IF(S179&lt;MIN(O179,T179-1),1,0),0)</f>
        <v/>
      </c>
      <c r="V179">
        <f>IF(AND(P179=1,U179=0),1,0)</f>
        <v/>
      </c>
      <c r="W179">
        <f>IF(AND(Q179=1,ISNUMBER(D179)),INT(D179),"")</f>
        <v/>
      </c>
      <c r="X179">
        <f>IF(L179="",0,IF(G179="Yes",0,IF(NOT(ISNUMBER(F179)),0,IF(F179&lt;=0,0,IF(M179=3,1,IF(N179="",0,IF(INDEX(C_M,N179)=1,1,0)))))))</f>
        <v/>
      </c>
      <c r="Y179">
        <f>IF(LEFT(H179,3)="Not",1,0)</f>
        <v/>
      </c>
    </row>
    <row r="180">
      <c r="A180" s="18" t="n"/>
      <c r="B180" s="18" t="n"/>
      <c r="C180" s="18" t="n"/>
      <c r="D180" s="22" t="n"/>
      <c r="E180" s="19" t="n"/>
      <c r="F180" s="19" t="n"/>
      <c r="G180" s="18" t="n"/>
      <c r="H180" s="12">
        <f>IF(COUNTA(A180:G180)=0,"",IF(G180="Yes","Excused",IF(A180="","Not counted: course missing",IF(L180="","Not counted: course not on Courses sheet",IF(NOT(ISNUMBER(F180)),"Not counted: points possible missing",IF(F180&lt;=0,"Not counted: points possible missing",IF(X180=0,"Not counted: category not set up for this course",IF(E180="",IF(W180="","Upcoming",IF(W180&lt;Today,"Past due, no score yet","Upcoming")),IF(NOT(ISNUMBER(E180)),"Not counted: score isn't a number",IF(E180&lt;0,"Not counted: negative score",IF(U180=1,"Dropped (lowest)","Graded")))))))))))</f>
        <v/>
      </c>
      <c r="I180" s="16">
        <f>IF(P180=1,E180/F180,"")</f>
        <v/>
      </c>
      <c r="J180" s="17">
        <f>IF(W180="","",W180-Today)</f>
        <v/>
      </c>
      <c r="K180" t="n">
        <v>174</v>
      </c>
      <c r="L180">
        <f>IF(A180="","",IF(ISNUMBER(MATCH(A180,K_Name,0)),MATCH(A180,K_Name,0),""))</f>
        <v/>
      </c>
      <c r="M180">
        <f>IF(L180="","",INDEX(K_Mode,L180))</f>
        <v/>
      </c>
      <c r="N180">
        <f>IF(OR(L180="",B180=""),"",IF(ISNUMBER(MATCH(A180&amp;"|"&amp;B180,C_Key,0)),MATCH(A180&amp;"|"&amp;B180,C_Key,0),""))</f>
        <v/>
      </c>
      <c r="O180">
        <f>IF(N180="",0,INDEX(C_DropN,N180))</f>
        <v/>
      </c>
      <c r="P180">
        <f>IF(X180=1,IF(E180="",0,IF(ISNUMBER(E180),IF(E180&gt;=0,1,0),0)),0)</f>
        <v/>
      </c>
      <c r="Q180">
        <f>IF(AND(X180=1,E180=""),1,0)</f>
        <v/>
      </c>
      <c r="R180">
        <f>IF(P180=1,ROUND(E180/F180,10),"")</f>
        <v/>
      </c>
      <c r="S180">
        <f>IF(AND(P180=1,O180&gt;0),COUNTIFS(I_Course,A180,I_Cat,B180,I_Grd,1,I_Key,"&lt;"&amp;R180)+COUNTIFS(I_Course,A180,I_Cat,B180,I_Grd,1,I_Key,R180,I_Row,"&lt;"&amp;K180),"")</f>
        <v/>
      </c>
      <c r="T180">
        <f>IF(AND(P180=1,O180&gt;0),COUNTIFS(I_Course,A180,I_Cat,B180,I_Grd,1),"")</f>
        <v/>
      </c>
      <c r="U180">
        <f>IF(AND(P180=1,O180&gt;0),IF(S180&lt;MIN(O180,T180-1),1,0),0)</f>
        <v/>
      </c>
      <c r="V180">
        <f>IF(AND(P180=1,U180=0),1,0)</f>
        <v/>
      </c>
      <c r="W180">
        <f>IF(AND(Q180=1,ISNUMBER(D180)),INT(D180),"")</f>
        <v/>
      </c>
      <c r="X180">
        <f>IF(L180="",0,IF(G180="Yes",0,IF(NOT(ISNUMBER(F180)),0,IF(F180&lt;=0,0,IF(M180=3,1,IF(N180="",0,IF(INDEX(C_M,N180)=1,1,0)))))))</f>
        <v/>
      </c>
      <c r="Y180">
        <f>IF(LEFT(H180,3)="Not",1,0)</f>
        <v/>
      </c>
    </row>
    <row r="181">
      <c r="A181" s="18" t="n"/>
      <c r="B181" s="18" t="n"/>
      <c r="C181" s="18" t="n"/>
      <c r="D181" s="22" t="n"/>
      <c r="E181" s="19" t="n"/>
      <c r="F181" s="19" t="n"/>
      <c r="G181" s="18" t="n"/>
      <c r="H181" s="12">
        <f>IF(COUNTA(A181:G181)=0,"",IF(G181="Yes","Excused",IF(A181="","Not counted: course missing",IF(L181="","Not counted: course not on Courses sheet",IF(NOT(ISNUMBER(F181)),"Not counted: points possible missing",IF(F181&lt;=0,"Not counted: points possible missing",IF(X181=0,"Not counted: category not set up for this course",IF(E181="",IF(W181="","Upcoming",IF(W181&lt;Today,"Past due, no score yet","Upcoming")),IF(NOT(ISNUMBER(E181)),"Not counted: score isn't a number",IF(E181&lt;0,"Not counted: negative score",IF(U181=1,"Dropped (lowest)","Graded")))))))))))</f>
        <v/>
      </c>
      <c r="I181" s="16">
        <f>IF(P181=1,E181/F181,"")</f>
        <v/>
      </c>
      <c r="J181" s="17">
        <f>IF(W181="","",W181-Today)</f>
        <v/>
      </c>
      <c r="K181" t="n">
        <v>175</v>
      </c>
      <c r="L181">
        <f>IF(A181="","",IF(ISNUMBER(MATCH(A181,K_Name,0)),MATCH(A181,K_Name,0),""))</f>
        <v/>
      </c>
      <c r="M181">
        <f>IF(L181="","",INDEX(K_Mode,L181))</f>
        <v/>
      </c>
      <c r="N181">
        <f>IF(OR(L181="",B181=""),"",IF(ISNUMBER(MATCH(A181&amp;"|"&amp;B181,C_Key,0)),MATCH(A181&amp;"|"&amp;B181,C_Key,0),""))</f>
        <v/>
      </c>
      <c r="O181">
        <f>IF(N181="",0,INDEX(C_DropN,N181))</f>
        <v/>
      </c>
      <c r="P181">
        <f>IF(X181=1,IF(E181="",0,IF(ISNUMBER(E181),IF(E181&gt;=0,1,0),0)),0)</f>
        <v/>
      </c>
      <c r="Q181">
        <f>IF(AND(X181=1,E181=""),1,0)</f>
        <v/>
      </c>
      <c r="R181">
        <f>IF(P181=1,ROUND(E181/F181,10),"")</f>
        <v/>
      </c>
      <c r="S181">
        <f>IF(AND(P181=1,O181&gt;0),COUNTIFS(I_Course,A181,I_Cat,B181,I_Grd,1,I_Key,"&lt;"&amp;R181)+COUNTIFS(I_Course,A181,I_Cat,B181,I_Grd,1,I_Key,R181,I_Row,"&lt;"&amp;K181),"")</f>
        <v/>
      </c>
      <c r="T181">
        <f>IF(AND(P181=1,O181&gt;0),COUNTIFS(I_Course,A181,I_Cat,B181,I_Grd,1),"")</f>
        <v/>
      </c>
      <c r="U181">
        <f>IF(AND(P181=1,O181&gt;0),IF(S181&lt;MIN(O181,T181-1),1,0),0)</f>
        <v/>
      </c>
      <c r="V181">
        <f>IF(AND(P181=1,U181=0),1,0)</f>
        <v/>
      </c>
      <c r="W181">
        <f>IF(AND(Q181=1,ISNUMBER(D181)),INT(D181),"")</f>
        <v/>
      </c>
      <c r="X181">
        <f>IF(L181="",0,IF(G181="Yes",0,IF(NOT(ISNUMBER(F181)),0,IF(F181&lt;=0,0,IF(M181=3,1,IF(N181="",0,IF(INDEX(C_M,N181)=1,1,0)))))))</f>
        <v/>
      </c>
      <c r="Y181">
        <f>IF(LEFT(H181,3)="Not",1,0)</f>
        <v/>
      </c>
    </row>
    <row r="182">
      <c r="A182" s="18" t="n"/>
      <c r="B182" s="18" t="n"/>
      <c r="C182" s="18" t="n"/>
      <c r="D182" s="22" t="n"/>
      <c r="E182" s="19" t="n"/>
      <c r="F182" s="19" t="n"/>
      <c r="G182" s="18" t="n"/>
      <c r="H182" s="12">
        <f>IF(COUNTA(A182:G182)=0,"",IF(G182="Yes","Excused",IF(A182="","Not counted: course missing",IF(L182="","Not counted: course not on Courses sheet",IF(NOT(ISNUMBER(F182)),"Not counted: points possible missing",IF(F182&lt;=0,"Not counted: points possible missing",IF(X182=0,"Not counted: category not set up for this course",IF(E182="",IF(W182="","Upcoming",IF(W182&lt;Today,"Past due, no score yet","Upcoming")),IF(NOT(ISNUMBER(E182)),"Not counted: score isn't a number",IF(E182&lt;0,"Not counted: negative score",IF(U182=1,"Dropped (lowest)","Graded")))))))))))</f>
        <v/>
      </c>
      <c r="I182" s="16">
        <f>IF(P182=1,E182/F182,"")</f>
        <v/>
      </c>
      <c r="J182" s="17">
        <f>IF(W182="","",W182-Today)</f>
        <v/>
      </c>
      <c r="K182" t="n">
        <v>176</v>
      </c>
      <c r="L182">
        <f>IF(A182="","",IF(ISNUMBER(MATCH(A182,K_Name,0)),MATCH(A182,K_Name,0),""))</f>
        <v/>
      </c>
      <c r="M182">
        <f>IF(L182="","",INDEX(K_Mode,L182))</f>
        <v/>
      </c>
      <c r="N182">
        <f>IF(OR(L182="",B182=""),"",IF(ISNUMBER(MATCH(A182&amp;"|"&amp;B182,C_Key,0)),MATCH(A182&amp;"|"&amp;B182,C_Key,0),""))</f>
        <v/>
      </c>
      <c r="O182">
        <f>IF(N182="",0,INDEX(C_DropN,N182))</f>
        <v/>
      </c>
      <c r="P182">
        <f>IF(X182=1,IF(E182="",0,IF(ISNUMBER(E182),IF(E182&gt;=0,1,0),0)),0)</f>
        <v/>
      </c>
      <c r="Q182">
        <f>IF(AND(X182=1,E182=""),1,0)</f>
        <v/>
      </c>
      <c r="R182">
        <f>IF(P182=1,ROUND(E182/F182,10),"")</f>
        <v/>
      </c>
      <c r="S182">
        <f>IF(AND(P182=1,O182&gt;0),COUNTIFS(I_Course,A182,I_Cat,B182,I_Grd,1,I_Key,"&lt;"&amp;R182)+COUNTIFS(I_Course,A182,I_Cat,B182,I_Grd,1,I_Key,R182,I_Row,"&lt;"&amp;K182),"")</f>
        <v/>
      </c>
      <c r="T182">
        <f>IF(AND(P182=1,O182&gt;0),COUNTIFS(I_Course,A182,I_Cat,B182,I_Grd,1),"")</f>
        <v/>
      </c>
      <c r="U182">
        <f>IF(AND(P182=1,O182&gt;0),IF(S182&lt;MIN(O182,T182-1),1,0),0)</f>
        <v/>
      </c>
      <c r="V182">
        <f>IF(AND(P182=1,U182=0),1,0)</f>
        <v/>
      </c>
      <c r="W182">
        <f>IF(AND(Q182=1,ISNUMBER(D182)),INT(D182),"")</f>
        <v/>
      </c>
      <c r="X182">
        <f>IF(L182="",0,IF(G182="Yes",0,IF(NOT(ISNUMBER(F182)),0,IF(F182&lt;=0,0,IF(M182=3,1,IF(N182="",0,IF(INDEX(C_M,N182)=1,1,0)))))))</f>
        <v/>
      </c>
      <c r="Y182">
        <f>IF(LEFT(H182,3)="Not",1,0)</f>
        <v/>
      </c>
    </row>
    <row r="183">
      <c r="A183" s="18" t="n"/>
      <c r="B183" s="18" t="n"/>
      <c r="C183" s="18" t="n"/>
      <c r="D183" s="22" t="n"/>
      <c r="E183" s="19" t="n"/>
      <c r="F183" s="19" t="n"/>
      <c r="G183" s="18" t="n"/>
      <c r="H183" s="12">
        <f>IF(COUNTA(A183:G183)=0,"",IF(G183="Yes","Excused",IF(A183="","Not counted: course missing",IF(L183="","Not counted: course not on Courses sheet",IF(NOT(ISNUMBER(F183)),"Not counted: points possible missing",IF(F183&lt;=0,"Not counted: points possible missing",IF(X183=0,"Not counted: category not set up for this course",IF(E183="",IF(W183="","Upcoming",IF(W183&lt;Today,"Past due, no score yet","Upcoming")),IF(NOT(ISNUMBER(E183)),"Not counted: score isn't a number",IF(E183&lt;0,"Not counted: negative score",IF(U183=1,"Dropped (lowest)","Graded")))))))))))</f>
        <v/>
      </c>
      <c r="I183" s="16">
        <f>IF(P183=1,E183/F183,"")</f>
        <v/>
      </c>
      <c r="J183" s="17">
        <f>IF(W183="","",W183-Today)</f>
        <v/>
      </c>
      <c r="K183" t="n">
        <v>177</v>
      </c>
      <c r="L183">
        <f>IF(A183="","",IF(ISNUMBER(MATCH(A183,K_Name,0)),MATCH(A183,K_Name,0),""))</f>
        <v/>
      </c>
      <c r="M183">
        <f>IF(L183="","",INDEX(K_Mode,L183))</f>
        <v/>
      </c>
      <c r="N183">
        <f>IF(OR(L183="",B183=""),"",IF(ISNUMBER(MATCH(A183&amp;"|"&amp;B183,C_Key,0)),MATCH(A183&amp;"|"&amp;B183,C_Key,0),""))</f>
        <v/>
      </c>
      <c r="O183">
        <f>IF(N183="",0,INDEX(C_DropN,N183))</f>
        <v/>
      </c>
      <c r="P183">
        <f>IF(X183=1,IF(E183="",0,IF(ISNUMBER(E183),IF(E183&gt;=0,1,0),0)),0)</f>
        <v/>
      </c>
      <c r="Q183">
        <f>IF(AND(X183=1,E183=""),1,0)</f>
        <v/>
      </c>
      <c r="R183">
        <f>IF(P183=1,ROUND(E183/F183,10),"")</f>
        <v/>
      </c>
      <c r="S183">
        <f>IF(AND(P183=1,O183&gt;0),COUNTIFS(I_Course,A183,I_Cat,B183,I_Grd,1,I_Key,"&lt;"&amp;R183)+COUNTIFS(I_Course,A183,I_Cat,B183,I_Grd,1,I_Key,R183,I_Row,"&lt;"&amp;K183),"")</f>
        <v/>
      </c>
      <c r="T183">
        <f>IF(AND(P183=1,O183&gt;0),COUNTIFS(I_Course,A183,I_Cat,B183,I_Grd,1),"")</f>
        <v/>
      </c>
      <c r="U183">
        <f>IF(AND(P183=1,O183&gt;0),IF(S183&lt;MIN(O183,T183-1),1,0),0)</f>
        <v/>
      </c>
      <c r="V183">
        <f>IF(AND(P183=1,U183=0),1,0)</f>
        <v/>
      </c>
      <c r="W183">
        <f>IF(AND(Q183=1,ISNUMBER(D183)),INT(D183),"")</f>
        <v/>
      </c>
      <c r="X183">
        <f>IF(L183="",0,IF(G183="Yes",0,IF(NOT(ISNUMBER(F183)),0,IF(F183&lt;=0,0,IF(M183=3,1,IF(N183="",0,IF(INDEX(C_M,N183)=1,1,0)))))))</f>
        <v/>
      </c>
      <c r="Y183">
        <f>IF(LEFT(H183,3)="Not",1,0)</f>
        <v/>
      </c>
    </row>
    <row r="184">
      <c r="A184" s="18" t="n"/>
      <c r="B184" s="18" t="n"/>
      <c r="C184" s="18" t="n"/>
      <c r="D184" s="22" t="n"/>
      <c r="E184" s="19" t="n"/>
      <c r="F184" s="19" t="n"/>
      <c r="G184" s="18" t="n"/>
      <c r="H184" s="12">
        <f>IF(COUNTA(A184:G184)=0,"",IF(G184="Yes","Excused",IF(A184="","Not counted: course missing",IF(L184="","Not counted: course not on Courses sheet",IF(NOT(ISNUMBER(F184)),"Not counted: points possible missing",IF(F184&lt;=0,"Not counted: points possible missing",IF(X184=0,"Not counted: category not set up for this course",IF(E184="",IF(W184="","Upcoming",IF(W184&lt;Today,"Past due, no score yet","Upcoming")),IF(NOT(ISNUMBER(E184)),"Not counted: score isn't a number",IF(E184&lt;0,"Not counted: negative score",IF(U184=1,"Dropped (lowest)","Graded")))))))))))</f>
        <v/>
      </c>
      <c r="I184" s="16">
        <f>IF(P184=1,E184/F184,"")</f>
        <v/>
      </c>
      <c r="J184" s="17">
        <f>IF(W184="","",W184-Today)</f>
        <v/>
      </c>
      <c r="K184" t="n">
        <v>178</v>
      </c>
      <c r="L184">
        <f>IF(A184="","",IF(ISNUMBER(MATCH(A184,K_Name,0)),MATCH(A184,K_Name,0),""))</f>
        <v/>
      </c>
      <c r="M184">
        <f>IF(L184="","",INDEX(K_Mode,L184))</f>
        <v/>
      </c>
      <c r="N184">
        <f>IF(OR(L184="",B184=""),"",IF(ISNUMBER(MATCH(A184&amp;"|"&amp;B184,C_Key,0)),MATCH(A184&amp;"|"&amp;B184,C_Key,0),""))</f>
        <v/>
      </c>
      <c r="O184">
        <f>IF(N184="",0,INDEX(C_DropN,N184))</f>
        <v/>
      </c>
      <c r="P184">
        <f>IF(X184=1,IF(E184="",0,IF(ISNUMBER(E184),IF(E184&gt;=0,1,0),0)),0)</f>
        <v/>
      </c>
      <c r="Q184">
        <f>IF(AND(X184=1,E184=""),1,0)</f>
        <v/>
      </c>
      <c r="R184">
        <f>IF(P184=1,ROUND(E184/F184,10),"")</f>
        <v/>
      </c>
      <c r="S184">
        <f>IF(AND(P184=1,O184&gt;0),COUNTIFS(I_Course,A184,I_Cat,B184,I_Grd,1,I_Key,"&lt;"&amp;R184)+COUNTIFS(I_Course,A184,I_Cat,B184,I_Grd,1,I_Key,R184,I_Row,"&lt;"&amp;K184),"")</f>
        <v/>
      </c>
      <c r="T184">
        <f>IF(AND(P184=1,O184&gt;0),COUNTIFS(I_Course,A184,I_Cat,B184,I_Grd,1),"")</f>
        <v/>
      </c>
      <c r="U184">
        <f>IF(AND(P184=1,O184&gt;0),IF(S184&lt;MIN(O184,T184-1),1,0),0)</f>
        <v/>
      </c>
      <c r="V184">
        <f>IF(AND(P184=1,U184=0),1,0)</f>
        <v/>
      </c>
      <c r="W184">
        <f>IF(AND(Q184=1,ISNUMBER(D184)),INT(D184),"")</f>
        <v/>
      </c>
      <c r="X184">
        <f>IF(L184="",0,IF(G184="Yes",0,IF(NOT(ISNUMBER(F184)),0,IF(F184&lt;=0,0,IF(M184=3,1,IF(N184="",0,IF(INDEX(C_M,N184)=1,1,0)))))))</f>
        <v/>
      </c>
      <c r="Y184">
        <f>IF(LEFT(H184,3)="Not",1,0)</f>
        <v/>
      </c>
    </row>
    <row r="185">
      <c r="A185" s="18" t="n"/>
      <c r="B185" s="18" t="n"/>
      <c r="C185" s="18" t="n"/>
      <c r="D185" s="22" t="n"/>
      <c r="E185" s="19" t="n"/>
      <c r="F185" s="19" t="n"/>
      <c r="G185" s="18" t="n"/>
      <c r="H185" s="12">
        <f>IF(COUNTA(A185:G185)=0,"",IF(G185="Yes","Excused",IF(A185="","Not counted: course missing",IF(L185="","Not counted: course not on Courses sheet",IF(NOT(ISNUMBER(F185)),"Not counted: points possible missing",IF(F185&lt;=0,"Not counted: points possible missing",IF(X185=0,"Not counted: category not set up for this course",IF(E185="",IF(W185="","Upcoming",IF(W185&lt;Today,"Past due, no score yet","Upcoming")),IF(NOT(ISNUMBER(E185)),"Not counted: score isn't a number",IF(E185&lt;0,"Not counted: negative score",IF(U185=1,"Dropped (lowest)","Graded")))))))))))</f>
        <v/>
      </c>
      <c r="I185" s="16">
        <f>IF(P185=1,E185/F185,"")</f>
        <v/>
      </c>
      <c r="J185" s="17">
        <f>IF(W185="","",W185-Today)</f>
        <v/>
      </c>
      <c r="K185" t="n">
        <v>179</v>
      </c>
      <c r="L185">
        <f>IF(A185="","",IF(ISNUMBER(MATCH(A185,K_Name,0)),MATCH(A185,K_Name,0),""))</f>
        <v/>
      </c>
      <c r="M185">
        <f>IF(L185="","",INDEX(K_Mode,L185))</f>
        <v/>
      </c>
      <c r="N185">
        <f>IF(OR(L185="",B185=""),"",IF(ISNUMBER(MATCH(A185&amp;"|"&amp;B185,C_Key,0)),MATCH(A185&amp;"|"&amp;B185,C_Key,0),""))</f>
        <v/>
      </c>
      <c r="O185">
        <f>IF(N185="",0,INDEX(C_DropN,N185))</f>
        <v/>
      </c>
      <c r="P185">
        <f>IF(X185=1,IF(E185="",0,IF(ISNUMBER(E185),IF(E185&gt;=0,1,0),0)),0)</f>
        <v/>
      </c>
      <c r="Q185">
        <f>IF(AND(X185=1,E185=""),1,0)</f>
        <v/>
      </c>
      <c r="R185">
        <f>IF(P185=1,ROUND(E185/F185,10),"")</f>
        <v/>
      </c>
      <c r="S185">
        <f>IF(AND(P185=1,O185&gt;0),COUNTIFS(I_Course,A185,I_Cat,B185,I_Grd,1,I_Key,"&lt;"&amp;R185)+COUNTIFS(I_Course,A185,I_Cat,B185,I_Grd,1,I_Key,R185,I_Row,"&lt;"&amp;K185),"")</f>
        <v/>
      </c>
      <c r="T185">
        <f>IF(AND(P185=1,O185&gt;0),COUNTIFS(I_Course,A185,I_Cat,B185,I_Grd,1),"")</f>
        <v/>
      </c>
      <c r="U185">
        <f>IF(AND(P185=1,O185&gt;0),IF(S185&lt;MIN(O185,T185-1),1,0),0)</f>
        <v/>
      </c>
      <c r="V185">
        <f>IF(AND(P185=1,U185=0),1,0)</f>
        <v/>
      </c>
      <c r="W185">
        <f>IF(AND(Q185=1,ISNUMBER(D185)),INT(D185),"")</f>
        <v/>
      </c>
      <c r="X185">
        <f>IF(L185="",0,IF(G185="Yes",0,IF(NOT(ISNUMBER(F185)),0,IF(F185&lt;=0,0,IF(M185=3,1,IF(N185="",0,IF(INDEX(C_M,N185)=1,1,0)))))))</f>
        <v/>
      </c>
      <c r="Y185">
        <f>IF(LEFT(H185,3)="Not",1,0)</f>
        <v/>
      </c>
    </row>
    <row r="186">
      <c r="A186" s="18" t="n"/>
      <c r="B186" s="18" t="n"/>
      <c r="C186" s="18" t="n"/>
      <c r="D186" s="22" t="n"/>
      <c r="E186" s="19" t="n"/>
      <c r="F186" s="19" t="n"/>
      <c r="G186" s="18" t="n"/>
      <c r="H186" s="12">
        <f>IF(COUNTA(A186:G186)=0,"",IF(G186="Yes","Excused",IF(A186="","Not counted: course missing",IF(L186="","Not counted: course not on Courses sheet",IF(NOT(ISNUMBER(F186)),"Not counted: points possible missing",IF(F186&lt;=0,"Not counted: points possible missing",IF(X186=0,"Not counted: category not set up for this course",IF(E186="",IF(W186="","Upcoming",IF(W186&lt;Today,"Past due, no score yet","Upcoming")),IF(NOT(ISNUMBER(E186)),"Not counted: score isn't a number",IF(E186&lt;0,"Not counted: negative score",IF(U186=1,"Dropped (lowest)","Graded")))))))))))</f>
        <v/>
      </c>
      <c r="I186" s="16">
        <f>IF(P186=1,E186/F186,"")</f>
        <v/>
      </c>
      <c r="J186" s="17">
        <f>IF(W186="","",W186-Today)</f>
        <v/>
      </c>
      <c r="K186" t="n">
        <v>180</v>
      </c>
      <c r="L186">
        <f>IF(A186="","",IF(ISNUMBER(MATCH(A186,K_Name,0)),MATCH(A186,K_Name,0),""))</f>
        <v/>
      </c>
      <c r="M186">
        <f>IF(L186="","",INDEX(K_Mode,L186))</f>
        <v/>
      </c>
      <c r="N186">
        <f>IF(OR(L186="",B186=""),"",IF(ISNUMBER(MATCH(A186&amp;"|"&amp;B186,C_Key,0)),MATCH(A186&amp;"|"&amp;B186,C_Key,0),""))</f>
        <v/>
      </c>
      <c r="O186">
        <f>IF(N186="",0,INDEX(C_DropN,N186))</f>
        <v/>
      </c>
      <c r="P186">
        <f>IF(X186=1,IF(E186="",0,IF(ISNUMBER(E186),IF(E186&gt;=0,1,0),0)),0)</f>
        <v/>
      </c>
      <c r="Q186">
        <f>IF(AND(X186=1,E186=""),1,0)</f>
        <v/>
      </c>
      <c r="R186">
        <f>IF(P186=1,ROUND(E186/F186,10),"")</f>
        <v/>
      </c>
      <c r="S186">
        <f>IF(AND(P186=1,O186&gt;0),COUNTIFS(I_Course,A186,I_Cat,B186,I_Grd,1,I_Key,"&lt;"&amp;R186)+COUNTIFS(I_Course,A186,I_Cat,B186,I_Grd,1,I_Key,R186,I_Row,"&lt;"&amp;K186),"")</f>
        <v/>
      </c>
      <c r="T186">
        <f>IF(AND(P186=1,O186&gt;0),COUNTIFS(I_Course,A186,I_Cat,B186,I_Grd,1),"")</f>
        <v/>
      </c>
      <c r="U186">
        <f>IF(AND(P186=1,O186&gt;0),IF(S186&lt;MIN(O186,T186-1),1,0),0)</f>
        <v/>
      </c>
      <c r="V186">
        <f>IF(AND(P186=1,U186=0),1,0)</f>
        <v/>
      </c>
      <c r="W186">
        <f>IF(AND(Q186=1,ISNUMBER(D186)),INT(D186),"")</f>
        <v/>
      </c>
      <c r="X186">
        <f>IF(L186="",0,IF(G186="Yes",0,IF(NOT(ISNUMBER(F186)),0,IF(F186&lt;=0,0,IF(M186=3,1,IF(N186="",0,IF(INDEX(C_M,N186)=1,1,0)))))))</f>
        <v/>
      </c>
      <c r="Y186">
        <f>IF(LEFT(H186,3)="Not",1,0)</f>
        <v/>
      </c>
    </row>
    <row r="187">
      <c r="A187" s="18" t="n"/>
      <c r="B187" s="18" t="n"/>
      <c r="C187" s="18" t="n"/>
      <c r="D187" s="22" t="n"/>
      <c r="E187" s="19" t="n"/>
      <c r="F187" s="19" t="n"/>
      <c r="G187" s="18" t="n"/>
      <c r="H187" s="12">
        <f>IF(COUNTA(A187:G187)=0,"",IF(G187="Yes","Excused",IF(A187="","Not counted: course missing",IF(L187="","Not counted: course not on Courses sheet",IF(NOT(ISNUMBER(F187)),"Not counted: points possible missing",IF(F187&lt;=0,"Not counted: points possible missing",IF(X187=0,"Not counted: category not set up for this course",IF(E187="",IF(W187="","Upcoming",IF(W187&lt;Today,"Past due, no score yet","Upcoming")),IF(NOT(ISNUMBER(E187)),"Not counted: score isn't a number",IF(E187&lt;0,"Not counted: negative score",IF(U187=1,"Dropped (lowest)","Graded")))))))))))</f>
        <v/>
      </c>
      <c r="I187" s="16">
        <f>IF(P187=1,E187/F187,"")</f>
        <v/>
      </c>
      <c r="J187" s="17">
        <f>IF(W187="","",W187-Today)</f>
        <v/>
      </c>
      <c r="K187" t="n">
        <v>181</v>
      </c>
      <c r="L187">
        <f>IF(A187="","",IF(ISNUMBER(MATCH(A187,K_Name,0)),MATCH(A187,K_Name,0),""))</f>
        <v/>
      </c>
      <c r="M187">
        <f>IF(L187="","",INDEX(K_Mode,L187))</f>
        <v/>
      </c>
      <c r="N187">
        <f>IF(OR(L187="",B187=""),"",IF(ISNUMBER(MATCH(A187&amp;"|"&amp;B187,C_Key,0)),MATCH(A187&amp;"|"&amp;B187,C_Key,0),""))</f>
        <v/>
      </c>
      <c r="O187">
        <f>IF(N187="",0,INDEX(C_DropN,N187))</f>
        <v/>
      </c>
      <c r="P187">
        <f>IF(X187=1,IF(E187="",0,IF(ISNUMBER(E187),IF(E187&gt;=0,1,0),0)),0)</f>
        <v/>
      </c>
      <c r="Q187">
        <f>IF(AND(X187=1,E187=""),1,0)</f>
        <v/>
      </c>
      <c r="R187">
        <f>IF(P187=1,ROUND(E187/F187,10),"")</f>
        <v/>
      </c>
      <c r="S187">
        <f>IF(AND(P187=1,O187&gt;0),COUNTIFS(I_Course,A187,I_Cat,B187,I_Grd,1,I_Key,"&lt;"&amp;R187)+COUNTIFS(I_Course,A187,I_Cat,B187,I_Grd,1,I_Key,R187,I_Row,"&lt;"&amp;K187),"")</f>
        <v/>
      </c>
      <c r="T187">
        <f>IF(AND(P187=1,O187&gt;0),COUNTIFS(I_Course,A187,I_Cat,B187,I_Grd,1),"")</f>
        <v/>
      </c>
      <c r="U187">
        <f>IF(AND(P187=1,O187&gt;0),IF(S187&lt;MIN(O187,T187-1),1,0),0)</f>
        <v/>
      </c>
      <c r="V187">
        <f>IF(AND(P187=1,U187=0),1,0)</f>
        <v/>
      </c>
      <c r="W187">
        <f>IF(AND(Q187=1,ISNUMBER(D187)),INT(D187),"")</f>
        <v/>
      </c>
      <c r="X187">
        <f>IF(L187="",0,IF(G187="Yes",0,IF(NOT(ISNUMBER(F187)),0,IF(F187&lt;=0,0,IF(M187=3,1,IF(N187="",0,IF(INDEX(C_M,N187)=1,1,0)))))))</f>
        <v/>
      </c>
      <c r="Y187">
        <f>IF(LEFT(H187,3)="Not",1,0)</f>
        <v/>
      </c>
    </row>
    <row r="188">
      <c r="A188" s="18" t="n"/>
      <c r="B188" s="18" t="n"/>
      <c r="C188" s="18" t="n"/>
      <c r="D188" s="22" t="n"/>
      <c r="E188" s="19" t="n"/>
      <c r="F188" s="19" t="n"/>
      <c r="G188" s="18" t="n"/>
      <c r="H188" s="12">
        <f>IF(COUNTA(A188:G188)=0,"",IF(G188="Yes","Excused",IF(A188="","Not counted: course missing",IF(L188="","Not counted: course not on Courses sheet",IF(NOT(ISNUMBER(F188)),"Not counted: points possible missing",IF(F188&lt;=0,"Not counted: points possible missing",IF(X188=0,"Not counted: category not set up for this course",IF(E188="",IF(W188="","Upcoming",IF(W188&lt;Today,"Past due, no score yet","Upcoming")),IF(NOT(ISNUMBER(E188)),"Not counted: score isn't a number",IF(E188&lt;0,"Not counted: negative score",IF(U188=1,"Dropped (lowest)","Graded")))))))))))</f>
        <v/>
      </c>
      <c r="I188" s="16">
        <f>IF(P188=1,E188/F188,"")</f>
        <v/>
      </c>
      <c r="J188" s="17">
        <f>IF(W188="","",W188-Today)</f>
        <v/>
      </c>
      <c r="K188" t="n">
        <v>182</v>
      </c>
      <c r="L188">
        <f>IF(A188="","",IF(ISNUMBER(MATCH(A188,K_Name,0)),MATCH(A188,K_Name,0),""))</f>
        <v/>
      </c>
      <c r="M188">
        <f>IF(L188="","",INDEX(K_Mode,L188))</f>
        <v/>
      </c>
      <c r="N188">
        <f>IF(OR(L188="",B188=""),"",IF(ISNUMBER(MATCH(A188&amp;"|"&amp;B188,C_Key,0)),MATCH(A188&amp;"|"&amp;B188,C_Key,0),""))</f>
        <v/>
      </c>
      <c r="O188">
        <f>IF(N188="",0,INDEX(C_DropN,N188))</f>
        <v/>
      </c>
      <c r="P188">
        <f>IF(X188=1,IF(E188="",0,IF(ISNUMBER(E188),IF(E188&gt;=0,1,0),0)),0)</f>
        <v/>
      </c>
      <c r="Q188">
        <f>IF(AND(X188=1,E188=""),1,0)</f>
        <v/>
      </c>
      <c r="R188">
        <f>IF(P188=1,ROUND(E188/F188,10),"")</f>
        <v/>
      </c>
      <c r="S188">
        <f>IF(AND(P188=1,O188&gt;0),COUNTIFS(I_Course,A188,I_Cat,B188,I_Grd,1,I_Key,"&lt;"&amp;R188)+COUNTIFS(I_Course,A188,I_Cat,B188,I_Grd,1,I_Key,R188,I_Row,"&lt;"&amp;K188),"")</f>
        <v/>
      </c>
      <c r="T188">
        <f>IF(AND(P188=1,O188&gt;0),COUNTIFS(I_Course,A188,I_Cat,B188,I_Grd,1),"")</f>
        <v/>
      </c>
      <c r="U188">
        <f>IF(AND(P188=1,O188&gt;0),IF(S188&lt;MIN(O188,T188-1),1,0),0)</f>
        <v/>
      </c>
      <c r="V188">
        <f>IF(AND(P188=1,U188=0),1,0)</f>
        <v/>
      </c>
      <c r="W188">
        <f>IF(AND(Q188=1,ISNUMBER(D188)),INT(D188),"")</f>
        <v/>
      </c>
      <c r="X188">
        <f>IF(L188="",0,IF(G188="Yes",0,IF(NOT(ISNUMBER(F188)),0,IF(F188&lt;=0,0,IF(M188=3,1,IF(N188="",0,IF(INDEX(C_M,N188)=1,1,0)))))))</f>
        <v/>
      </c>
      <c r="Y188">
        <f>IF(LEFT(H188,3)="Not",1,0)</f>
        <v/>
      </c>
    </row>
    <row r="189">
      <c r="A189" s="18" t="n"/>
      <c r="B189" s="18" t="n"/>
      <c r="C189" s="18" t="n"/>
      <c r="D189" s="22" t="n"/>
      <c r="E189" s="19" t="n"/>
      <c r="F189" s="19" t="n"/>
      <c r="G189" s="18" t="n"/>
      <c r="H189" s="12">
        <f>IF(COUNTA(A189:G189)=0,"",IF(G189="Yes","Excused",IF(A189="","Not counted: course missing",IF(L189="","Not counted: course not on Courses sheet",IF(NOT(ISNUMBER(F189)),"Not counted: points possible missing",IF(F189&lt;=0,"Not counted: points possible missing",IF(X189=0,"Not counted: category not set up for this course",IF(E189="",IF(W189="","Upcoming",IF(W189&lt;Today,"Past due, no score yet","Upcoming")),IF(NOT(ISNUMBER(E189)),"Not counted: score isn't a number",IF(E189&lt;0,"Not counted: negative score",IF(U189=1,"Dropped (lowest)","Graded")))))))))))</f>
        <v/>
      </c>
      <c r="I189" s="16">
        <f>IF(P189=1,E189/F189,"")</f>
        <v/>
      </c>
      <c r="J189" s="17">
        <f>IF(W189="","",W189-Today)</f>
        <v/>
      </c>
      <c r="K189" t="n">
        <v>183</v>
      </c>
      <c r="L189">
        <f>IF(A189="","",IF(ISNUMBER(MATCH(A189,K_Name,0)),MATCH(A189,K_Name,0),""))</f>
        <v/>
      </c>
      <c r="M189">
        <f>IF(L189="","",INDEX(K_Mode,L189))</f>
        <v/>
      </c>
      <c r="N189">
        <f>IF(OR(L189="",B189=""),"",IF(ISNUMBER(MATCH(A189&amp;"|"&amp;B189,C_Key,0)),MATCH(A189&amp;"|"&amp;B189,C_Key,0),""))</f>
        <v/>
      </c>
      <c r="O189">
        <f>IF(N189="",0,INDEX(C_DropN,N189))</f>
        <v/>
      </c>
      <c r="P189">
        <f>IF(X189=1,IF(E189="",0,IF(ISNUMBER(E189),IF(E189&gt;=0,1,0),0)),0)</f>
        <v/>
      </c>
      <c r="Q189">
        <f>IF(AND(X189=1,E189=""),1,0)</f>
        <v/>
      </c>
      <c r="R189">
        <f>IF(P189=1,ROUND(E189/F189,10),"")</f>
        <v/>
      </c>
      <c r="S189">
        <f>IF(AND(P189=1,O189&gt;0),COUNTIFS(I_Course,A189,I_Cat,B189,I_Grd,1,I_Key,"&lt;"&amp;R189)+COUNTIFS(I_Course,A189,I_Cat,B189,I_Grd,1,I_Key,R189,I_Row,"&lt;"&amp;K189),"")</f>
        <v/>
      </c>
      <c r="T189">
        <f>IF(AND(P189=1,O189&gt;0),COUNTIFS(I_Course,A189,I_Cat,B189,I_Grd,1),"")</f>
        <v/>
      </c>
      <c r="U189">
        <f>IF(AND(P189=1,O189&gt;0),IF(S189&lt;MIN(O189,T189-1),1,0),0)</f>
        <v/>
      </c>
      <c r="V189">
        <f>IF(AND(P189=1,U189=0),1,0)</f>
        <v/>
      </c>
      <c r="W189">
        <f>IF(AND(Q189=1,ISNUMBER(D189)),INT(D189),"")</f>
        <v/>
      </c>
      <c r="X189">
        <f>IF(L189="",0,IF(G189="Yes",0,IF(NOT(ISNUMBER(F189)),0,IF(F189&lt;=0,0,IF(M189=3,1,IF(N189="",0,IF(INDEX(C_M,N189)=1,1,0)))))))</f>
        <v/>
      </c>
      <c r="Y189">
        <f>IF(LEFT(H189,3)="Not",1,0)</f>
        <v/>
      </c>
    </row>
    <row r="190">
      <c r="A190" s="18" t="n"/>
      <c r="B190" s="18" t="n"/>
      <c r="C190" s="18" t="n"/>
      <c r="D190" s="22" t="n"/>
      <c r="E190" s="19" t="n"/>
      <c r="F190" s="19" t="n"/>
      <c r="G190" s="18" t="n"/>
      <c r="H190" s="12">
        <f>IF(COUNTA(A190:G190)=0,"",IF(G190="Yes","Excused",IF(A190="","Not counted: course missing",IF(L190="","Not counted: course not on Courses sheet",IF(NOT(ISNUMBER(F190)),"Not counted: points possible missing",IF(F190&lt;=0,"Not counted: points possible missing",IF(X190=0,"Not counted: category not set up for this course",IF(E190="",IF(W190="","Upcoming",IF(W190&lt;Today,"Past due, no score yet","Upcoming")),IF(NOT(ISNUMBER(E190)),"Not counted: score isn't a number",IF(E190&lt;0,"Not counted: negative score",IF(U190=1,"Dropped (lowest)","Graded")))))))))))</f>
        <v/>
      </c>
      <c r="I190" s="16">
        <f>IF(P190=1,E190/F190,"")</f>
        <v/>
      </c>
      <c r="J190" s="17">
        <f>IF(W190="","",W190-Today)</f>
        <v/>
      </c>
      <c r="K190" t="n">
        <v>184</v>
      </c>
      <c r="L190">
        <f>IF(A190="","",IF(ISNUMBER(MATCH(A190,K_Name,0)),MATCH(A190,K_Name,0),""))</f>
        <v/>
      </c>
      <c r="M190">
        <f>IF(L190="","",INDEX(K_Mode,L190))</f>
        <v/>
      </c>
      <c r="N190">
        <f>IF(OR(L190="",B190=""),"",IF(ISNUMBER(MATCH(A190&amp;"|"&amp;B190,C_Key,0)),MATCH(A190&amp;"|"&amp;B190,C_Key,0),""))</f>
        <v/>
      </c>
      <c r="O190">
        <f>IF(N190="",0,INDEX(C_DropN,N190))</f>
        <v/>
      </c>
      <c r="P190">
        <f>IF(X190=1,IF(E190="",0,IF(ISNUMBER(E190),IF(E190&gt;=0,1,0),0)),0)</f>
        <v/>
      </c>
      <c r="Q190">
        <f>IF(AND(X190=1,E190=""),1,0)</f>
        <v/>
      </c>
      <c r="R190">
        <f>IF(P190=1,ROUND(E190/F190,10),"")</f>
        <v/>
      </c>
      <c r="S190">
        <f>IF(AND(P190=1,O190&gt;0),COUNTIFS(I_Course,A190,I_Cat,B190,I_Grd,1,I_Key,"&lt;"&amp;R190)+COUNTIFS(I_Course,A190,I_Cat,B190,I_Grd,1,I_Key,R190,I_Row,"&lt;"&amp;K190),"")</f>
        <v/>
      </c>
      <c r="T190">
        <f>IF(AND(P190=1,O190&gt;0),COUNTIFS(I_Course,A190,I_Cat,B190,I_Grd,1),"")</f>
        <v/>
      </c>
      <c r="U190">
        <f>IF(AND(P190=1,O190&gt;0),IF(S190&lt;MIN(O190,T190-1),1,0),0)</f>
        <v/>
      </c>
      <c r="V190">
        <f>IF(AND(P190=1,U190=0),1,0)</f>
        <v/>
      </c>
      <c r="W190">
        <f>IF(AND(Q190=1,ISNUMBER(D190)),INT(D190),"")</f>
        <v/>
      </c>
      <c r="X190">
        <f>IF(L190="",0,IF(G190="Yes",0,IF(NOT(ISNUMBER(F190)),0,IF(F190&lt;=0,0,IF(M190=3,1,IF(N190="",0,IF(INDEX(C_M,N190)=1,1,0)))))))</f>
        <v/>
      </c>
      <c r="Y190">
        <f>IF(LEFT(H190,3)="Not",1,0)</f>
        <v/>
      </c>
    </row>
    <row r="191">
      <c r="A191" s="18" t="n"/>
      <c r="B191" s="18" t="n"/>
      <c r="C191" s="18" t="n"/>
      <c r="D191" s="22" t="n"/>
      <c r="E191" s="19" t="n"/>
      <c r="F191" s="19" t="n"/>
      <c r="G191" s="18" t="n"/>
      <c r="H191" s="12">
        <f>IF(COUNTA(A191:G191)=0,"",IF(G191="Yes","Excused",IF(A191="","Not counted: course missing",IF(L191="","Not counted: course not on Courses sheet",IF(NOT(ISNUMBER(F191)),"Not counted: points possible missing",IF(F191&lt;=0,"Not counted: points possible missing",IF(X191=0,"Not counted: category not set up for this course",IF(E191="",IF(W191="","Upcoming",IF(W191&lt;Today,"Past due, no score yet","Upcoming")),IF(NOT(ISNUMBER(E191)),"Not counted: score isn't a number",IF(E191&lt;0,"Not counted: negative score",IF(U191=1,"Dropped (lowest)","Graded")))))))))))</f>
        <v/>
      </c>
      <c r="I191" s="16">
        <f>IF(P191=1,E191/F191,"")</f>
        <v/>
      </c>
      <c r="J191" s="17">
        <f>IF(W191="","",W191-Today)</f>
        <v/>
      </c>
      <c r="K191" t="n">
        <v>185</v>
      </c>
      <c r="L191">
        <f>IF(A191="","",IF(ISNUMBER(MATCH(A191,K_Name,0)),MATCH(A191,K_Name,0),""))</f>
        <v/>
      </c>
      <c r="M191">
        <f>IF(L191="","",INDEX(K_Mode,L191))</f>
        <v/>
      </c>
      <c r="N191">
        <f>IF(OR(L191="",B191=""),"",IF(ISNUMBER(MATCH(A191&amp;"|"&amp;B191,C_Key,0)),MATCH(A191&amp;"|"&amp;B191,C_Key,0),""))</f>
        <v/>
      </c>
      <c r="O191">
        <f>IF(N191="",0,INDEX(C_DropN,N191))</f>
        <v/>
      </c>
      <c r="P191">
        <f>IF(X191=1,IF(E191="",0,IF(ISNUMBER(E191),IF(E191&gt;=0,1,0),0)),0)</f>
        <v/>
      </c>
      <c r="Q191">
        <f>IF(AND(X191=1,E191=""),1,0)</f>
        <v/>
      </c>
      <c r="R191">
        <f>IF(P191=1,ROUND(E191/F191,10),"")</f>
        <v/>
      </c>
      <c r="S191">
        <f>IF(AND(P191=1,O191&gt;0),COUNTIFS(I_Course,A191,I_Cat,B191,I_Grd,1,I_Key,"&lt;"&amp;R191)+COUNTIFS(I_Course,A191,I_Cat,B191,I_Grd,1,I_Key,R191,I_Row,"&lt;"&amp;K191),"")</f>
        <v/>
      </c>
      <c r="T191">
        <f>IF(AND(P191=1,O191&gt;0),COUNTIFS(I_Course,A191,I_Cat,B191,I_Grd,1),"")</f>
        <v/>
      </c>
      <c r="U191">
        <f>IF(AND(P191=1,O191&gt;0),IF(S191&lt;MIN(O191,T191-1),1,0),0)</f>
        <v/>
      </c>
      <c r="V191">
        <f>IF(AND(P191=1,U191=0),1,0)</f>
        <v/>
      </c>
      <c r="W191">
        <f>IF(AND(Q191=1,ISNUMBER(D191)),INT(D191),"")</f>
        <v/>
      </c>
      <c r="X191">
        <f>IF(L191="",0,IF(G191="Yes",0,IF(NOT(ISNUMBER(F191)),0,IF(F191&lt;=0,0,IF(M191=3,1,IF(N191="",0,IF(INDEX(C_M,N191)=1,1,0)))))))</f>
        <v/>
      </c>
      <c r="Y191">
        <f>IF(LEFT(H191,3)="Not",1,0)</f>
        <v/>
      </c>
    </row>
    <row r="192">
      <c r="A192" s="18" t="n"/>
      <c r="B192" s="18" t="n"/>
      <c r="C192" s="18" t="n"/>
      <c r="D192" s="22" t="n"/>
      <c r="E192" s="19" t="n"/>
      <c r="F192" s="19" t="n"/>
      <c r="G192" s="18" t="n"/>
      <c r="H192" s="12">
        <f>IF(COUNTA(A192:G192)=0,"",IF(G192="Yes","Excused",IF(A192="","Not counted: course missing",IF(L192="","Not counted: course not on Courses sheet",IF(NOT(ISNUMBER(F192)),"Not counted: points possible missing",IF(F192&lt;=0,"Not counted: points possible missing",IF(X192=0,"Not counted: category not set up for this course",IF(E192="",IF(W192="","Upcoming",IF(W192&lt;Today,"Past due, no score yet","Upcoming")),IF(NOT(ISNUMBER(E192)),"Not counted: score isn't a number",IF(E192&lt;0,"Not counted: negative score",IF(U192=1,"Dropped (lowest)","Graded")))))))))))</f>
        <v/>
      </c>
      <c r="I192" s="16">
        <f>IF(P192=1,E192/F192,"")</f>
        <v/>
      </c>
      <c r="J192" s="17">
        <f>IF(W192="","",W192-Today)</f>
        <v/>
      </c>
      <c r="K192" t="n">
        <v>186</v>
      </c>
      <c r="L192">
        <f>IF(A192="","",IF(ISNUMBER(MATCH(A192,K_Name,0)),MATCH(A192,K_Name,0),""))</f>
        <v/>
      </c>
      <c r="M192">
        <f>IF(L192="","",INDEX(K_Mode,L192))</f>
        <v/>
      </c>
      <c r="N192">
        <f>IF(OR(L192="",B192=""),"",IF(ISNUMBER(MATCH(A192&amp;"|"&amp;B192,C_Key,0)),MATCH(A192&amp;"|"&amp;B192,C_Key,0),""))</f>
        <v/>
      </c>
      <c r="O192">
        <f>IF(N192="",0,INDEX(C_DropN,N192))</f>
        <v/>
      </c>
      <c r="P192">
        <f>IF(X192=1,IF(E192="",0,IF(ISNUMBER(E192),IF(E192&gt;=0,1,0),0)),0)</f>
        <v/>
      </c>
      <c r="Q192">
        <f>IF(AND(X192=1,E192=""),1,0)</f>
        <v/>
      </c>
      <c r="R192">
        <f>IF(P192=1,ROUND(E192/F192,10),"")</f>
        <v/>
      </c>
      <c r="S192">
        <f>IF(AND(P192=1,O192&gt;0),COUNTIFS(I_Course,A192,I_Cat,B192,I_Grd,1,I_Key,"&lt;"&amp;R192)+COUNTIFS(I_Course,A192,I_Cat,B192,I_Grd,1,I_Key,R192,I_Row,"&lt;"&amp;K192),"")</f>
        <v/>
      </c>
      <c r="T192">
        <f>IF(AND(P192=1,O192&gt;0),COUNTIFS(I_Course,A192,I_Cat,B192,I_Grd,1),"")</f>
        <v/>
      </c>
      <c r="U192">
        <f>IF(AND(P192=1,O192&gt;0),IF(S192&lt;MIN(O192,T192-1),1,0),0)</f>
        <v/>
      </c>
      <c r="V192">
        <f>IF(AND(P192=1,U192=0),1,0)</f>
        <v/>
      </c>
      <c r="W192">
        <f>IF(AND(Q192=1,ISNUMBER(D192)),INT(D192),"")</f>
        <v/>
      </c>
      <c r="X192">
        <f>IF(L192="",0,IF(G192="Yes",0,IF(NOT(ISNUMBER(F192)),0,IF(F192&lt;=0,0,IF(M192=3,1,IF(N192="",0,IF(INDEX(C_M,N192)=1,1,0)))))))</f>
        <v/>
      </c>
      <c r="Y192">
        <f>IF(LEFT(H192,3)="Not",1,0)</f>
        <v/>
      </c>
    </row>
    <row r="193">
      <c r="A193" s="18" t="n"/>
      <c r="B193" s="18" t="n"/>
      <c r="C193" s="18" t="n"/>
      <c r="D193" s="22" t="n"/>
      <c r="E193" s="19" t="n"/>
      <c r="F193" s="19" t="n"/>
      <c r="G193" s="18" t="n"/>
      <c r="H193" s="12">
        <f>IF(COUNTA(A193:G193)=0,"",IF(G193="Yes","Excused",IF(A193="","Not counted: course missing",IF(L193="","Not counted: course not on Courses sheet",IF(NOT(ISNUMBER(F193)),"Not counted: points possible missing",IF(F193&lt;=0,"Not counted: points possible missing",IF(X193=0,"Not counted: category not set up for this course",IF(E193="",IF(W193="","Upcoming",IF(W193&lt;Today,"Past due, no score yet","Upcoming")),IF(NOT(ISNUMBER(E193)),"Not counted: score isn't a number",IF(E193&lt;0,"Not counted: negative score",IF(U193=1,"Dropped (lowest)","Graded")))))))))))</f>
        <v/>
      </c>
      <c r="I193" s="16">
        <f>IF(P193=1,E193/F193,"")</f>
        <v/>
      </c>
      <c r="J193" s="17">
        <f>IF(W193="","",W193-Today)</f>
        <v/>
      </c>
      <c r="K193" t="n">
        <v>187</v>
      </c>
      <c r="L193">
        <f>IF(A193="","",IF(ISNUMBER(MATCH(A193,K_Name,0)),MATCH(A193,K_Name,0),""))</f>
        <v/>
      </c>
      <c r="M193">
        <f>IF(L193="","",INDEX(K_Mode,L193))</f>
        <v/>
      </c>
      <c r="N193">
        <f>IF(OR(L193="",B193=""),"",IF(ISNUMBER(MATCH(A193&amp;"|"&amp;B193,C_Key,0)),MATCH(A193&amp;"|"&amp;B193,C_Key,0),""))</f>
        <v/>
      </c>
      <c r="O193">
        <f>IF(N193="",0,INDEX(C_DropN,N193))</f>
        <v/>
      </c>
      <c r="P193">
        <f>IF(X193=1,IF(E193="",0,IF(ISNUMBER(E193),IF(E193&gt;=0,1,0),0)),0)</f>
        <v/>
      </c>
      <c r="Q193">
        <f>IF(AND(X193=1,E193=""),1,0)</f>
        <v/>
      </c>
      <c r="R193">
        <f>IF(P193=1,ROUND(E193/F193,10),"")</f>
        <v/>
      </c>
      <c r="S193">
        <f>IF(AND(P193=1,O193&gt;0),COUNTIFS(I_Course,A193,I_Cat,B193,I_Grd,1,I_Key,"&lt;"&amp;R193)+COUNTIFS(I_Course,A193,I_Cat,B193,I_Grd,1,I_Key,R193,I_Row,"&lt;"&amp;K193),"")</f>
        <v/>
      </c>
      <c r="T193">
        <f>IF(AND(P193=1,O193&gt;0),COUNTIFS(I_Course,A193,I_Cat,B193,I_Grd,1),"")</f>
        <v/>
      </c>
      <c r="U193">
        <f>IF(AND(P193=1,O193&gt;0),IF(S193&lt;MIN(O193,T193-1),1,0),0)</f>
        <v/>
      </c>
      <c r="V193">
        <f>IF(AND(P193=1,U193=0),1,0)</f>
        <v/>
      </c>
      <c r="W193">
        <f>IF(AND(Q193=1,ISNUMBER(D193)),INT(D193),"")</f>
        <v/>
      </c>
      <c r="X193">
        <f>IF(L193="",0,IF(G193="Yes",0,IF(NOT(ISNUMBER(F193)),0,IF(F193&lt;=0,0,IF(M193=3,1,IF(N193="",0,IF(INDEX(C_M,N193)=1,1,0)))))))</f>
        <v/>
      </c>
      <c r="Y193">
        <f>IF(LEFT(H193,3)="Not",1,0)</f>
        <v/>
      </c>
    </row>
    <row r="194">
      <c r="A194" s="18" t="n"/>
      <c r="B194" s="18" t="n"/>
      <c r="C194" s="18" t="n"/>
      <c r="D194" s="22" t="n"/>
      <c r="E194" s="19" t="n"/>
      <c r="F194" s="19" t="n"/>
      <c r="G194" s="18" t="n"/>
      <c r="H194" s="12">
        <f>IF(COUNTA(A194:G194)=0,"",IF(G194="Yes","Excused",IF(A194="","Not counted: course missing",IF(L194="","Not counted: course not on Courses sheet",IF(NOT(ISNUMBER(F194)),"Not counted: points possible missing",IF(F194&lt;=0,"Not counted: points possible missing",IF(X194=0,"Not counted: category not set up for this course",IF(E194="",IF(W194="","Upcoming",IF(W194&lt;Today,"Past due, no score yet","Upcoming")),IF(NOT(ISNUMBER(E194)),"Not counted: score isn't a number",IF(E194&lt;0,"Not counted: negative score",IF(U194=1,"Dropped (lowest)","Graded")))))))))))</f>
        <v/>
      </c>
      <c r="I194" s="16">
        <f>IF(P194=1,E194/F194,"")</f>
        <v/>
      </c>
      <c r="J194" s="17">
        <f>IF(W194="","",W194-Today)</f>
        <v/>
      </c>
      <c r="K194" t="n">
        <v>188</v>
      </c>
      <c r="L194">
        <f>IF(A194="","",IF(ISNUMBER(MATCH(A194,K_Name,0)),MATCH(A194,K_Name,0),""))</f>
        <v/>
      </c>
      <c r="M194">
        <f>IF(L194="","",INDEX(K_Mode,L194))</f>
        <v/>
      </c>
      <c r="N194">
        <f>IF(OR(L194="",B194=""),"",IF(ISNUMBER(MATCH(A194&amp;"|"&amp;B194,C_Key,0)),MATCH(A194&amp;"|"&amp;B194,C_Key,0),""))</f>
        <v/>
      </c>
      <c r="O194">
        <f>IF(N194="",0,INDEX(C_DropN,N194))</f>
        <v/>
      </c>
      <c r="P194">
        <f>IF(X194=1,IF(E194="",0,IF(ISNUMBER(E194),IF(E194&gt;=0,1,0),0)),0)</f>
        <v/>
      </c>
      <c r="Q194">
        <f>IF(AND(X194=1,E194=""),1,0)</f>
        <v/>
      </c>
      <c r="R194">
        <f>IF(P194=1,ROUND(E194/F194,10),"")</f>
        <v/>
      </c>
      <c r="S194">
        <f>IF(AND(P194=1,O194&gt;0),COUNTIFS(I_Course,A194,I_Cat,B194,I_Grd,1,I_Key,"&lt;"&amp;R194)+COUNTIFS(I_Course,A194,I_Cat,B194,I_Grd,1,I_Key,R194,I_Row,"&lt;"&amp;K194),"")</f>
        <v/>
      </c>
      <c r="T194">
        <f>IF(AND(P194=1,O194&gt;0),COUNTIFS(I_Course,A194,I_Cat,B194,I_Grd,1),"")</f>
        <v/>
      </c>
      <c r="U194">
        <f>IF(AND(P194=1,O194&gt;0),IF(S194&lt;MIN(O194,T194-1),1,0),0)</f>
        <v/>
      </c>
      <c r="V194">
        <f>IF(AND(P194=1,U194=0),1,0)</f>
        <v/>
      </c>
      <c r="W194">
        <f>IF(AND(Q194=1,ISNUMBER(D194)),INT(D194),"")</f>
        <v/>
      </c>
      <c r="X194">
        <f>IF(L194="",0,IF(G194="Yes",0,IF(NOT(ISNUMBER(F194)),0,IF(F194&lt;=0,0,IF(M194=3,1,IF(N194="",0,IF(INDEX(C_M,N194)=1,1,0)))))))</f>
        <v/>
      </c>
      <c r="Y194">
        <f>IF(LEFT(H194,3)="Not",1,0)</f>
        <v/>
      </c>
    </row>
    <row r="195">
      <c r="A195" s="18" t="n"/>
      <c r="B195" s="18" t="n"/>
      <c r="C195" s="18" t="n"/>
      <c r="D195" s="22" t="n"/>
      <c r="E195" s="19" t="n"/>
      <c r="F195" s="19" t="n"/>
      <c r="G195" s="18" t="n"/>
      <c r="H195" s="12">
        <f>IF(COUNTA(A195:G195)=0,"",IF(G195="Yes","Excused",IF(A195="","Not counted: course missing",IF(L195="","Not counted: course not on Courses sheet",IF(NOT(ISNUMBER(F195)),"Not counted: points possible missing",IF(F195&lt;=0,"Not counted: points possible missing",IF(X195=0,"Not counted: category not set up for this course",IF(E195="",IF(W195="","Upcoming",IF(W195&lt;Today,"Past due, no score yet","Upcoming")),IF(NOT(ISNUMBER(E195)),"Not counted: score isn't a number",IF(E195&lt;0,"Not counted: negative score",IF(U195=1,"Dropped (lowest)","Graded")))))))))))</f>
        <v/>
      </c>
      <c r="I195" s="16">
        <f>IF(P195=1,E195/F195,"")</f>
        <v/>
      </c>
      <c r="J195" s="17">
        <f>IF(W195="","",W195-Today)</f>
        <v/>
      </c>
      <c r="K195" t="n">
        <v>189</v>
      </c>
      <c r="L195">
        <f>IF(A195="","",IF(ISNUMBER(MATCH(A195,K_Name,0)),MATCH(A195,K_Name,0),""))</f>
        <v/>
      </c>
      <c r="M195">
        <f>IF(L195="","",INDEX(K_Mode,L195))</f>
        <v/>
      </c>
      <c r="N195">
        <f>IF(OR(L195="",B195=""),"",IF(ISNUMBER(MATCH(A195&amp;"|"&amp;B195,C_Key,0)),MATCH(A195&amp;"|"&amp;B195,C_Key,0),""))</f>
        <v/>
      </c>
      <c r="O195">
        <f>IF(N195="",0,INDEX(C_DropN,N195))</f>
        <v/>
      </c>
      <c r="P195">
        <f>IF(X195=1,IF(E195="",0,IF(ISNUMBER(E195),IF(E195&gt;=0,1,0),0)),0)</f>
        <v/>
      </c>
      <c r="Q195">
        <f>IF(AND(X195=1,E195=""),1,0)</f>
        <v/>
      </c>
      <c r="R195">
        <f>IF(P195=1,ROUND(E195/F195,10),"")</f>
        <v/>
      </c>
      <c r="S195">
        <f>IF(AND(P195=1,O195&gt;0),COUNTIFS(I_Course,A195,I_Cat,B195,I_Grd,1,I_Key,"&lt;"&amp;R195)+COUNTIFS(I_Course,A195,I_Cat,B195,I_Grd,1,I_Key,R195,I_Row,"&lt;"&amp;K195),"")</f>
        <v/>
      </c>
      <c r="T195">
        <f>IF(AND(P195=1,O195&gt;0),COUNTIFS(I_Course,A195,I_Cat,B195,I_Grd,1),"")</f>
        <v/>
      </c>
      <c r="U195">
        <f>IF(AND(P195=1,O195&gt;0),IF(S195&lt;MIN(O195,T195-1),1,0),0)</f>
        <v/>
      </c>
      <c r="V195">
        <f>IF(AND(P195=1,U195=0),1,0)</f>
        <v/>
      </c>
      <c r="W195">
        <f>IF(AND(Q195=1,ISNUMBER(D195)),INT(D195),"")</f>
        <v/>
      </c>
      <c r="X195">
        <f>IF(L195="",0,IF(G195="Yes",0,IF(NOT(ISNUMBER(F195)),0,IF(F195&lt;=0,0,IF(M195=3,1,IF(N195="",0,IF(INDEX(C_M,N195)=1,1,0)))))))</f>
        <v/>
      </c>
      <c r="Y195">
        <f>IF(LEFT(H195,3)="Not",1,0)</f>
        <v/>
      </c>
    </row>
    <row r="196">
      <c r="A196" s="18" t="n"/>
      <c r="B196" s="18" t="n"/>
      <c r="C196" s="18" t="n"/>
      <c r="D196" s="22" t="n"/>
      <c r="E196" s="19" t="n"/>
      <c r="F196" s="19" t="n"/>
      <c r="G196" s="18" t="n"/>
      <c r="H196" s="12">
        <f>IF(COUNTA(A196:G196)=0,"",IF(G196="Yes","Excused",IF(A196="","Not counted: course missing",IF(L196="","Not counted: course not on Courses sheet",IF(NOT(ISNUMBER(F196)),"Not counted: points possible missing",IF(F196&lt;=0,"Not counted: points possible missing",IF(X196=0,"Not counted: category not set up for this course",IF(E196="",IF(W196="","Upcoming",IF(W196&lt;Today,"Past due, no score yet","Upcoming")),IF(NOT(ISNUMBER(E196)),"Not counted: score isn't a number",IF(E196&lt;0,"Not counted: negative score",IF(U196=1,"Dropped (lowest)","Graded")))))))))))</f>
        <v/>
      </c>
      <c r="I196" s="16">
        <f>IF(P196=1,E196/F196,"")</f>
        <v/>
      </c>
      <c r="J196" s="17">
        <f>IF(W196="","",W196-Today)</f>
        <v/>
      </c>
      <c r="K196" t="n">
        <v>190</v>
      </c>
      <c r="L196">
        <f>IF(A196="","",IF(ISNUMBER(MATCH(A196,K_Name,0)),MATCH(A196,K_Name,0),""))</f>
        <v/>
      </c>
      <c r="M196">
        <f>IF(L196="","",INDEX(K_Mode,L196))</f>
        <v/>
      </c>
      <c r="N196">
        <f>IF(OR(L196="",B196=""),"",IF(ISNUMBER(MATCH(A196&amp;"|"&amp;B196,C_Key,0)),MATCH(A196&amp;"|"&amp;B196,C_Key,0),""))</f>
        <v/>
      </c>
      <c r="O196">
        <f>IF(N196="",0,INDEX(C_DropN,N196))</f>
        <v/>
      </c>
      <c r="P196">
        <f>IF(X196=1,IF(E196="",0,IF(ISNUMBER(E196),IF(E196&gt;=0,1,0),0)),0)</f>
        <v/>
      </c>
      <c r="Q196">
        <f>IF(AND(X196=1,E196=""),1,0)</f>
        <v/>
      </c>
      <c r="R196">
        <f>IF(P196=1,ROUND(E196/F196,10),"")</f>
        <v/>
      </c>
      <c r="S196">
        <f>IF(AND(P196=1,O196&gt;0),COUNTIFS(I_Course,A196,I_Cat,B196,I_Grd,1,I_Key,"&lt;"&amp;R196)+COUNTIFS(I_Course,A196,I_Cat,B196,I_Grd,1,I_Key,R196,I_Row,"&lt;"&amp;K196),"")</f>
        <v/>
      </c>
      <c r="T196">
        <f>IF(AND(P196=1,O196&gt;0),COUNTIFS(I_Course,A196,I_Cat,B196,I_Grd,1),"")</f>
        <v/>
      </c>
      <c r="U196">
        <f>IF(AND(P196=1,O196&gt;0),IF(S196&lt;MIN(O196,T196-1),1,0),0)</f>
        <v/>
      </c>
      <c r="V196">
        <f>IF(AND(P196=1,U196=0),1,0)</f>
        <v/>
      </c>
      <c r="W196">
        <f>IF(AND(Q196=1,ISNUMBER(D196)),INT(D196),"")</f>
        <v/>
      </c>
      <c r="X196">
        <f>IF(L196="",0,IF(G196="Yes",0,IF(NOT(ISNUMBER(F196)),0,IF(F196&lt;=0,0,IF(M196=3,1,IF(N196="",0,IF(INDEX(C_M,N196)=1,1,0)))))))</f>
        <v/>
      </c>
      <c r="Y196">
        <f>IF(LEFT(H196,3)="Not",1,0)</f>
        <v/>
      </c>
    </row>
    <row r="197">
      <c r="A197" s="18" t="n"/>
      <c r="B197" s="18" t="n"/>
      <c r="C197" s="18" t="n"/>
      <c r="D197" s="22" t="n"/>
      <c r="E197" s="19" t="n"/>
      <c r="F197" s="19" t="n"/>
      <c r="G197" s="18" t="n"/>
      <c r="H197" s="12">
        <f>IF(COUNTA(A197:G197)=0,"",IF(G197="Yes","Excused",IF(A197="","Not counted: course missing",IF(L197="","Not counted: course not on Courses sheet",IF(NOT(ISNUMBER(F197)),"Not counted: points possible missing",IF(F197&lt;=0,"Not counted: points possible missing",IF(X197=0,"Not counted: category not set up for this course",IF(E197="",IF(W197="","Upcoming",IF(W197&lt;Today,"Past due, no score yet","Upcoming")),IF(NOT(ISNUMBER(E197)),"Not counted: score isn't a number",IF(E197&lt;0,"Not counted: negative score",IF(U197=1,"Dropped (lowest)","Graded")))))))))))</f>
        <v/>
      </c>
      <c r="I197" s="16">
        <f>IF(P197=1,E197/F197,"")</f>
        <v/>
      </c>
      <c r="J197" s="17">
        <f>IF(W197="","",W197-Today)</f>
        <v/>
      </c>
      <c r="K197" t="n">
        <v>191</v>
      </c>
      <c r="L197">
        <f>IF(A197="","",IF(ISNUMBER(MATCH(A197,K_Name,0)),MATCH(A197,K_Name,0),""))</f>
        <v/>
      </c>
      <c r="M197">
        <f>IF(L197="","",INDEX(K_Mode,L197))</f>
        <v/>
      </c>
      <c r="N197">
        <f>IF(OR(L197="",B197=""),"",IF(ISNUMBER(MATCH(A197&amp;"|"&amp;B197,C_Key,0)),MATCH(A197&amp;"|"&amp;B197,C_Key,0),""))</f>
        <v/>
      </c>
      <c r="O197">
        <f>IF(N197="",0,INDEX(C_DropN,N197))</f>
        <v/>
      </c>
      <c r="P197">
        <f>IF(X197=1,IF(E197="",0,IF(ISNUMBER(E197),IF(E197&gt;=0,1,0),0)),0)</f>
        <v/>
      </c>
      <c r="Q197">
        <f>IF(AND(X197=1,E197=""),1,0)</f>
        <v/>
      </c>
      <c r="R197">
        <f>IF(P197=1,ROUND(E197/F197,10),"")</f>
        <v/>
      </c>
      <c r="S197">
        <f>IF(AND(P197=1,O197&gt;0),COUNTIFS(I_Course,A197,I_Cat,B197,I_Grd,1,I_Key,"&lt;"&amp;R197)+COUNTIFS(I_Course,A197,I_Cat,B197,I_Grd,1,I_Key,R197,I_Row,"&lt;"&amp;K197),"")</f>
        <v/>
      </c>
      <c r="T197">
        <f>IF(AND(P197=1,O197&gt;0),COUNTIFS(I_Course,A197,I_Cat,B197,I_Grd,1),"")</f>
        <v/>
      </c>
      <c r="U197">
        <f>IF(AND(P197=1,O197&gt;0),IF(S197&lt;MIN(O197,T197-1),1,0),0)</f>
        <v/>
      </c>
      <c r="V197">
        <f>IF(AND(P197=1,U197=0),1,0)</f>
        <v/>
      </c>
      <c r="W197">
        <f>IF(AND(Q197=1,ISNUMBER(D197)),INT(D197),"")</f>
        <v/>
      </c>
      <c r="X197">
        <f>IF(L197="",0,IF(G197="Yes",0,IF(NOT(ISNUMBER(F197)),0,IF(F197&lt;=0,0,IF(M197=3,1,IF(N197="",0,IF(INDEX(C_M,N197)=1,1,0)))))))</f>
        <v/>
      </c>
      <c r="Y197">
        <f>IF(LEFT(H197,3)="Not",1,0)</f>
        <v/>
      </c>
    </row>
    <row r="198">
      <c r="A198" s="18" t="n"/>
      <c r="B198" s="18" t="n"/>
      <c r="C198" s="18" t="n"/>
      <c r="D198" s="22" t="n"/>
      <c r="E198" s="19" t="n"/>
      <c r="F198" s="19" t="n"/>
      <c r="G198" s="18" t="n"/>
      <c r="H198" s="12">
        <f>IF(COUNTA(A198:G198)=0,"",IF(G198="Yes","Excused",IF(A198="","Not counted: course missing",IF(L198="","Not counted: course not on Courses sheet",IF(NOT(ISNUMBER(F198)),"Not counted: points possible missing",IF(F198&lt;=0,"Not counted: points possible missing",IF(X198=0,"Not counted: category not set up for this course",IF(E198="",IF(W198="","Upcoming",IF(W198&lt;Today,"Past due, no score yet","Upcoming")),IF(NOT(ISNUMBER(E198)),"Not counted: score isn't a number",IF(E198&lt;0,"Not counted: negative score",IF(U198=1,"Dropped (lowest)","Graded")))))))))))</f>
        <v/>
      </c>
      <c r="I198" s="16">
        <f>IF(P198=1,E198/F198,"")</f>
        <v/>
      </c>
      <c r="J198" s="17">
        <f>IF(W198="","",W198-Today)</f>
        <v/>
      </c>
      <c r="K198" t="n">
        <v>192</v>
      </c>
      <c r="L198">
        <f>IF(A198="","",IF(ISNUMBER(MATCH(A198,K_Name,0)),MATCH(A198,K_Name,0),""))</f>
        <v/>
      </c>
      <c r="M198">
        <f>IF(L198="","",INDEX(K_Mode,L198))</f>
        <v/>
      </c>
      <c r="N198">
        <f>IF(OR(L198="",B198=""),"",IF(ISNUMBER(MATCH(A198&amp;"|"&amp;B198,C_Key,0)),MATCH(A198&amp;"|"&amp;B198,C_Key,0),""))</f>
        <v/>
      </c>
      <c r="O198">
        <f>IF(N198="",0,INDEX(C_DropN,N198))</f>
        <v/>
      </c>
      <c r="P198">
        <f>IF(X198=1,IF(E198="",0,IF(ISNUMBER(E198),IF(E198&gt;=0,1,0),0)),0)</f>
        <v/>
      </c>
      <c r="Q198">
        <f>IF(AND(X198=1,E198=""),1,0)</f>
        <v/>
      </c>
      <c r="R198">
        <f>IF(P198=1,ROUND(E198/F198,10),"")</f>
        <v/>
      </c>
      <c r="S198">
        <f>IF(AND(P198=1,O198&gt;0),COUNTIFS(I_Course,A198,I_Cat,B198,I_Grd,1,I_Key,"&lt;"&amp;R198)+COUNTIFS(I_Course,A198,I_Cat,B198,I_Grd,1,I_Key,R198,I_Row,"&lt;"&amp;K198),"")</f>
        <v/>
      </c>
      <c r="T198">
        <f>IF(AND(P198=1,O198&gt;0),COUNTIFS(I_Course,A198,I_Cat,B198,I_Grd,1),"")</f>
        <v/>
      </c>
      <c r="U198">
        <f>IF(AND(P198=1,O198&gt;0),IF(S198&lt;MIN(O198,T198-1),1,0),0)</f>
        <v/>
      </c>
      <c r="V198">
        <f>IF(AND(P198=1,U198=0),1,0)</f>
        <v/>
      </c>
      <c r="W198">
        <f>IF(AND(Q198=1,ISNUMBER(D198)),INT(D198),"")</f>
        <v/>
      </c>
      <c r="X198">
        <f>IF(L198="",0,IF(G198="Yes",0,IF(NOT(ISNUMBER(F198)),0,IF(F198&lt;=0,0,IF(M198=3,1,IF(N198="",0,IF(INDEX(C_M,N198)=1,1,0)))))))</f>
        <v/>
      </c>
      <c r="Y198">
        <f>IF(LEFT(H198,3)="Not",1,0)</f>
        <v/>
      </c>
    </row>
    <row r="199">
      <c r="A199" s="18" t="n"/>
      <c r="B199" s="18" t="n"/>
      <c r="C199" s="18" t="n"/>
      <c r="D199" s="22" t="n"/>
      <c r="E199" s="19" t="n"/>
      <c r="F199" s="19" t="n"/>
      <c r="G199" s="18" t="n"/>
      <c r="H199" s="12">
        <f>IF(COUNTA(A199:G199)=0,"",IF(G199="Yes","Excused",IF(A199="","Not counted: course missing",IF(L199="","Not counted: course not on Courses sheet",IF(NOT(ISNUMBER(F199)),"Not counted: points possible missing",IF(F199&lt;=0,"Not counted: points possible missing",IF(X199=0,"Not counted: category not set up for this course",IF(E199="",IF(W199="","Upcoming",IF(W199&lt;Today,"Past due, no score yet","Upcoming")),IF(NOT(ISNUMBER(E199)),"Not counted: score isn't a number",IF(E199&lt;0,"Not counted: negative score",IF(U199=1,"Dropped (lowest)","Graded")))))))))))</f>
        <v/>
      </c>
      <c r="I199" s="16">
        <f>IF(P199=1,E199/F199,"")</f>
        <v/>
      </c>
      <c r="J199" s="17">
        <f>IF(W199="","",W199-Today)</f>
        <v/>
      </c>
      <c r="K199" t="n">
        <v>193</v>
      </c>
      <c r="L199">
        <f>IF(A199="","",IF(ISNUMBER(MATCH(A199,K_Name,0)),MATCH(A199,K_Name,0),""))</f>
        <v/>
      </c>
      <c r="M199">
        <f>IF(L199="","",INDEX(K_Mode,L199))</f>
        <v/>
      </c>
      <c r="N199">
        <f>IF(OR(L199="",B199=""),"",IF(ISNUMBER(MATCH(A199&amp;"|"&amp;B199,C_Key,0)),MATCH(A199&amp;"|"&amp;B199,C_Key,0),""))</f>
        <v/>
      </c>
      <c r="O199">
        <f>IF(N199="",0,INDEX(C_DropN,N199))</f>
        <v/>
      </c>
      <c r="P199">
        <f>IF(X199=1,IF(E199="",0,IF(ISNUMBER(E199),IF(E199&gt;=0,1,0),0)),0)</f>
        <v/>
      </c>
      <c r="Q199">
        <f>IF(AND(X199=1,E199=""),1,0)</f>
        <v/>
      </c>
      <c r="R199">
        <f>IF(P199=1,ROUND(E199/F199,10),"")</f>
        <v/>
      </c>
      <c r="S199">
        <f>IF(AND(P199=1,O199&gt;0),COUNTIFS(I_Course,A199,I_Cat,B199,I_Grd,1,I_Key,"&lt;"&amp;R199)+COUNTIFS(I_Course,A199,I_Cat,B199,I_Grd,1,I_Key,R199,I_Row,"&lt;"&amp;K199),"")</f>
        <v/>
      </c>
      <c r="T199">
        <f>IF(AND(P199=1,O199&gt;0),COUNTIFS(I_Course,A199,I_Cat,B199,I_Grd,1),"")</f>
        <v/>
      </c>
      <c r="U199">
        <f>IF(AND(P199=1,O199&gt;0),IF(S199&lt;MIN(O199,T199-1),1,0),0)</f>
        <v/>
      </c>
      <c r="V199">
        <f>IF(AND(P199=1,U199=0),1,0)</f>
        <v/>
      </c>
      <c r="W199">
        <f>IF(AND(Q199=1,ISNUMBER(D199)),INT(D199),"")</f>
        <v/>
      </c>
      <c r="X199">
        <f>IF(L199="",0,IF(G199="Yes",0,IF(NOT(ISNUMBER(F199)),0,IF(F199&lt;=0,0,IF(M199=3,1,IF(N199="",0,IF(INDEX(C_M,N199)=1,1,0)))))))</f>
        <v/>
      </c>
      <c r="Y199">
        <f>IF(LEFT(H199,3)="Not",1,0)</f>
        <v/>
      </c>
    </row>
    <row r="200">
      <c r="A200" s="18" t="n"/>
      <c r="B200" s="18" t="n"/>
      <c r="C200" s="18" t="n"/>
      <c r="D200" s="22" t="n"/>
      <c r="E200" s="19" t="n"/>
      <c r="F200" s="19" t="n"/>
      <c r="G200" s="18" t="n"/>
      <c r="H200" s="12">
        <f>IF(COUNTA(A200:G200)=0,"",IF(G200="Yes","Excused",IF(A200="","Not counted: course missing",IF(L200="","Not counted: course not on Courses sheet",IF(NOT(ISNUMBER(F200)),"Not counted: points possible missing",IF(F200&lt;=0,"Not counted: points possible missing",IF(X200=0,"Not counted: category not set up for this course",IF(E200="",IF(W200="","Upcoming",IF(W200&lt;Today,"Past due, no score yet","Upcoming")),IF(NOT(ISNUMBER(E200)),"Not counted: score isn't a number",IF(E200&lt;0,"Not counted: negative score",IF(U200=1,"Dropped (lowest)","Graded")))))))))))</f>
        <v/>
      </c>
      <c r="I200" s="16">
        <f>IF(P200=1,E200/F200,"")</f>
        <v/>
      </c>
      <c r="J200" s="17">
        <f>IF(W200="","",W200-Today)</f>
        <v/>
      </c>
      <c r="K200" t="n">
        <v>194</v>
      </c>
      <c r="L200">
        <f>IF(A200="","",IF(ISNUMBER(MATCH(A200,K_Name,0)),MATCH(A200,K_Name,0),""))</f>
        <v/>
      </c>
      <c r="M200">
        <f>IF(L200="","",INDEX(K_Mode,L200))</f>
        <v/>
      </c>
      <c r="N200">
        <f>IF(OR(L200="",B200=""),"",IF(ISNUMBER(MATCH(A200&amp;"|"&amp;B200,C_Key,0)),MATCH(A200&amp;"|"&amp;B200,C_Key,0),""))</f>
        <v/>
      </c>
      <c r="O200">
        <f>IF(N200="",0,INDEX(C_DropN,N200))</f>
        <v/>
      </c>
      <c r="P200">
        <f>IF(X200=1,IF(E200="",0,IF(ISNUMBER(E200),IF(E200&gt;=0,1,0),0)),0)</f>
        <v/>
      </c>
      <c r="Q200">
        <f>IF(AND(X200=1,E200=""),1,0)</f>
        <v/>
      </c>
      <c r="R200">
        <f>IF(P200=1,ROUND(E200/F200,10),"")</f>
        <v/>
      </c>
      <c r="S200">
        <f>IF(AND(P200=1,O200&gt;0),COUNTIFS(I_Course,A200,I_Cat,B200,I_Grd,1,I_Key,"&lt;"&amp;R200)+COUNTIFS(I_Course,A200,I_Cat,B200,I_Grd,1,I_Key,R200,I_Row,"&lt;"&amp;K200),"")</f>
        <v/>
      </c>
      <c r="T200">
        <f>IF(AND(P200=1,O200&gt;0),COUNTIFS(I_Course,A200,I_Cat,B200,I_Grd,1),"")</f>
        <v/>
      </c>
      <c r="U200">
        <f>IF(AND(P200=1,O200&gt;0),IF(S200&lt;MIN(O200,T200-1),1,0),0)</f>
        <v/>
      </c>
      <c r="V200">
        <f>IF(AND(P200=1,U200=0),1,0)</f>
        <v/>
      </c>
      <c r="W200">
        <f>IF(AND(Q200=1,ISNUMBER(D200)),INT(D200),"")</f>
        <v/>
      </c>
      <c r="X200">
        <f>IF(L200="",0,IF(G200="Yes",0,IF(NOT(ISNUMBER(F200)),0,IF(F200&lt;=0,0,IF(M200=3,1,IF(N200="",0,IF(INDEX(C_M,N200)=1,1,0)))))))</f>
        <v/>
      </c>
      <c r="Y200">
        <f>IF(LEFT(H200,3)="Not",1,0)</f>
        <v/>
      </c>
    </row>
    <row r="201">
      <c r="A201" s="18" t="n"/>
      <c r="B201" s="18" t="n"/>
      <c r="C201" s="18" t="n"/>
      <c r="D201" s="22" t="n"/>
      <c r="E201" s="19" t="n"/>
      <c r="F201" s="19" t="n"/>
      <c r="G201" s="18" t="n"/>
      <c r="H201" s="12">
        <f>IF(COUNTA(A201:G201)=0,"",IF(G201="Yes","Excused",IF(A201="","Not counted: course missing",IF(L201="","Not counted: course not on Courses sheet",IF(NOT(ISNUMBER(F201)),"Not counted: points possible missing",IF(F201&lt;=0,"Not counted: points possible missing",IF(X201=0,"Not counted: category not set up for this course",IF(E201="",IF(W201="","Upcoming",IF(W201&lt;Today,"Past due, no score yet","Upcoming")),IF(NOT(ISNUMBER(E201)),"Not counted: score isn't a number",IF(E201&lt;0,"Not counted: negative score",IF(U201=1,"Dropped (lowest)","Graded")))))))))))</f>
        <v/>
      </c>
      <c r="I201" s="16">
        <f>IF(P201=1,E201/F201,"")</f>
        <v/>
      </c>
      <c r="J201" s="17">
        <f>IF(W201="","",W201-Today)</f>
        <v/>
      </c>
      <c r="K201" t="n">
        <v>195</v>
      </c>
      <c r="L201">
        <f>IF(A201="","",IF(ISNUMBER(MATCH(A201,K_Name,0)),MATCH(A201,K_Name,0),""))</f>
        <v/>
      </c>
      <c r="M201">
        <f>IF(L201="","",INDEX(K_Mode,L201))</f>
        <v/>
      </c>
      <c r="N201">
        <f>IF(OR(L201="",B201=""),"",IF(ISNUMBER(MATCH(A201&amp;"|"&amp;B201,C_Key,0)),MATCH(A201&amp;"|"&amp;B201,C_Key,0),""))</f>
        <v/>
      </c>
      <c r="O201">
        <f>IF(N201="",0,INDEX(C_DropN,N201))</f>
        <v/>
      </c>
      <c r="P201">
        <f>IF(X201=1,IF(E201="",0,IF(ISNUMBER(E201),IF(E201&gt;=0,1,0),0)),0)</f>
        <v/>
      </c>
      <c r="Q201">
        <f>IF(AND(X201=1,E201=""),1,0)</f>
        <v/>
      </c>
      <c r="R201">
        <f>IF(P201=1,ROUND(E201/F201,10),"")</f>
        <v/>
      </c>
      <c r="S201">
        <f>IF(AND(P201=1,O201&gt;0),COUNTIFS(I_Course,A201,I_Cat,B201,I_Grd,1,I_Key,"&lt;"&amp;R201)+COUNTIFS(I_Course,A201,I_Cat,B201,I_Grd,1,I_Key,R201,I_Row,"&lt;"&amp;K201),"")</f>
        <v/>
      </c>
      <c r="T201">
        <f>IF(AND(P201=1,O201&gt;0),COUNTIFS(I_Course,A201,I_Cat,B201,I_Grd,1),"")</f>
        <v/>
      </c>
      <c r="U201">
        <f>IF(AND(P201=1,O201&gt;0),IF(S201&lt;MIN(O201,T201-1),1,0),0)</f>
        <v/>
      </c>
      <c r="V201">
        <f>IF(AND(P201=1,U201=0),1,0)</f>
        <v/>
      </c>
      <c r="W201">
        <f>IF(AND(Q201=1,ISNUMBER(D201)),INT(D201),"")</f>
        <v/>
      </c>
      <c r="X201">
        <f>IF(L201="",0,IF(G201="Yes",0,IF(NOT(ISNUMBER(F201)),0,IF(F201&lt;=0,0,IF(M201=3,1,IF(N201="",0,IF(INDEX(C_M,N201)=1,1,0)))))))</f>
        <v/>
      </c>
      <c r="Y201">
        <f>IF(LEFT(H201,3)="Not",1,0)</f>
        <v/>
      </c>
    </row>
    <row r="202">
      <c r="A202" s="18" t="n"/>
      <c r="B202" s="18" t="n"/>
      <c r="C202" s="18" t="n"/>
      <c r="D202" s="22" t="n"/>
      <c r="E202" s="19" t="n"/>
      <c r="F202" s="19" t="n"/>
      <c r="G202" s="18" t="n"/>
      <c r="H202" s="12">
        <f>IF(COUNTA(A202:G202)=0,"",IF(G202="Yes","Excused",IF(A202="","Not counted: course missing",IF(L202="","Not counted: course not on Courses sheet",IF(NOT(ISNUMBER(F202)),"Not counted: points possible missing",IF(F202&lt;=0,"Not counted: points possible missing",IF(X202=0,"Not counted: category not set up for this course",IF(E202="",IF(W202="","Upcoming",IF(W202&lt;Today,"Past due, no score yet","Upcoming")),IF(NOT(ISNUMBER(E202)),"Not counted: score isn't a number",IF(E202&lt;0,"Not counted: negative score",IF(U202=1,"Dropped (lowest)","Graded")))))))))))</f>
        <v/>
      </c>
      <c r="I202" s="16">
        <f>IF(P202=1,E202/F202,"")</f>
        <v/>
      </c>
      <c r="J202" s="17">
        <f>IF(W202="","",W202-Today)</f>
        <v/>
      </c>
      <c r="K202" t="n">
        <v>196</v>
      </c>
      <c r="L202">
        <f>IF(A202="","",IF(ISNUMBER(MATCH(A202,K_Name,0)),MATCH(A202,K_Name,0),""))</f>
        <v/>
      </c>
      <c r="M202">
        <f>IF(L202="","",INDEX(K_Mode,L202))</f>
        <v/>
      </c>
      <c r="N202">
        <f>IF(OR(L202="",B202=""),"",IF(ISNUMBER(MATCH(A202&amp;"|"&amp;B202,C_Key,0)),MATCH(A202&amp;"|"&amp;B202,C_Key,0),""))</f>
        <v/>
      </c>
      <c r="O202">
        <f>IF(N202="",0,INDEX(C_DropN,N202))</f>
        <v/>
      </c>
      <c r="P202">
        <f>IF(X202=1,IF(E202="",0,IF(ISNUMBER(E202),IF(E202&gt;=0,1,0),0)),0)</f>
        <v/>
      </c>
      <c r="Q202">
        <f>IF(AND(X202=1,E202=""),1,0)</f>
        <v/>
      </c>
      <c r="R202">
        <f>IF(P202=1,ROUND(E202/F202,10),"")</f>
        <v/>
      </c>
      <c r="S202">
        <f>IF(AND(P202=1,O202&gt;0),COUNTIFS(I_Course,A202,I_Cat,B202,I_Grd,1,I_Key,"&lt;"&amp;R202)+COUNTIFS(I_Course,A202,I_Cat,B202,I_Grd,1,I_Key,R202,I_Row,"&lt;"&amp;K202),"")</f>
        <v/>
      </c>
      <c r="T202">
        <f>IF(AND(P202=1,O202&gt;0),COUNTIFS(I_Course,A202,I_Cat,B202,I_Grd,1),"")</f>
        <v/>
      </c>
      <c r="U202">
        <f>IF(AND(P202=1,O202&gt;0),IF(S202&lt;MIN(O202,T202-1),1,0),0)</f>
        <v/>
      </c>
      <c r="V202">
        <f>IF(AND(P202=1,U202=0),1,0)</f>
        <v/>
      </c>
      <c r="W202">
        <f>IF(AND(Q202=1,ISNUMBER(D202)),INT(D202),"")</f>
        <v/>
      </c>
      <c r="X202">
        <f>IF(L202="",0,IF(G202="Yes",0,IF(NOT(ISNUMBER(F202)),0,IF(F202&lt;=0,0,IF(M202=3,1,IF(N202="",0,IF(INDEX(C_M,N202)=1,1,0)))))))</f>
        <v/>
      </c>
      <c r="Y202">
        <f>IF(LEFT(H202,3)="Not",1,0)</f>
        <v/>
      </c>
    </row>
    <row r="203">
      <c r="A203" s="18" t="n"/>
      <c r="B203" s="18" t="n"/>
      <c r="C203" s="18" t="n"/>
      <c r="D203" s="22" t="n"/>
      <c r="E203" s="19" t="n"/>
      <c r="F203" s="19" t="n"/>
      <c r="G203" s="18" t="n"/>
      <c r="H203" s="12">
        <f>IF(COUNTA(A203:G203)=0,"",IF(G203="Yes","Excused",IF(A203="","Not counted: course missing",IF(L203="","Not counted: course not on Courses sheet",IF(NOT(ISNUMBER(F203)),"Not counted: points possible missing",IF(F203&lt;=0,"Not counted: points possible missing",IF(X203=0,"Not counted: category not set up for this course",IF(E203="",IF(W203="","Upcoming",IF(W203&lt;Today,"Past due, no score yet","Upcoming")),IF(NOT(ISNUMBER(E203)),"Not counted: score isn't a number",IF(E203&lt;0,"Not counted: negative score",IF(U203=1,"Dropped (lowest)","Graded")))))))))))</f>
        <v/>
      </c>
      <c r="I203" s="16">
        <f>IF(P203=1,E203/F203,"")</f>
        <v/>
      </c>
      <c r="J203" s="17">
        <f>IF(W203="","",W203-Today)</f>
        <v/>
      </c>
      <c r="K203" t="n">
        <v>197</v>
      </c>
      <c r="L203">
        <f>IF(A203="","",IF(ISNUMBER(MATCH(A203,K_Name,0)),MATCH(A203,K_Name,0),""))</f>
        <v/>
      </c>
      <c r="M203">
        <f>IF(L203="","",INDEX(K_Mode,L203))</f>
        <v/>
      </c>
      <c r="N203">
        <f>IF(OR(L203="",B203=""),"",IF(ISNUMBER(MATCH(A203&amp;"|"&amp;B203,C_Key,0)),MATCH(A203&amp;"|"&amp;B203,C_Key,0),""))</f>
        <v/>
      </c>
      <c r="O203">
        <f>IF(N203="",0,INDEX(C_DropN,N203))</f>
        <v/>
      </c>
      <c r="P203">
        <f>IF(X203=1,IF(E203="",0,IF(ISNUMBER(E203),IF(E203&gt;=0,1,0),0)),0)</f>
        <v/>
      </c>
      <c r="Q203">
        <f>IF(AND(X203=1,E203=""),1,0)</f>
        <v/>
      </c>
      <c r="R203">
        <f>IF(P203=1,ROUND(E203/F203,10),"")</f>
        <v/>
      </c>
      <c r="S203">
        <f>IF(AND(P203=1,O203&gt;0),COUNTIFS(I_Course,A203,I_Cat,B203,I_Grd,1,I_Key,"&lt;"&amp;R203)+COUNTIFS(I_Course,A203,I_Cat,B203,I_Grd,1,I_Key,R203,I_Row,"&lt;"&amp;K203),"")</f>
        <v/>
      </c>
      <c r="T203">
        <f>IF(AND(P203=1,O203&gt;0),COUNTIFS(I_Course,A203,I_Cat,B203,I_Grd,1),"")</f>
        <v/>
      </c>
      <c r="U203">
        <f>IF(AND(P203=1,O203&gt;0),IF(S203&lt;MIN(O203,T203-1),1,0),0)</f>
        <v/>
      </c>
      <c r="V203">
        <f>IF(AND(P203=1,U203=0),1,0)</f>
        <v/>
      </c>
      <c r="W203">
        <f>IF(AND(Q203=1,ISNUMBER(D203)),INT(D203),"")</f>
        <v/>
      </c>
      <c r="X203">
        <f>IF(L203="",0,IF(G203="Yes",0,IF(NOT(ISNUMBER(F203)),0,IF(F203&lt;=0,0,IF(M203=3,1,IF(N203="",0,IF(INDEX(C_M,N203)=1,1,0)))))))</f>
        <v/>
      </c>
      <c r="Y203">
        <f>IF(LEFT(H203,3)="Not",1,0)</f>
        <v/>
      </c>
    </row>
    <row r="204">
      <c r="A204" s="18" t="n"/>
      <c r="B204" s="18" t="n"/>
      <c r="C204" s="18" t="n"/>
      <c r="D204" s="22" t="n"/>
      <c r="E204" s="19" t="n"/>
      <c r="F204" s="19" t="n"/>
      <c r="G204" s="18" t="n"/>
      <c r="H204" s="12">
        <f>IF(COUNTA(A204:G204)=0,"",IF(G204="Yes","Excused",IF(A204="","Not counted: course missing",IF(L204="","Not counted: course not on Courses sheet",IF(NOT(ISNUMBER(F204)),"Not counted: points possible missing",IF(F204&lt;=0,"Not counted: points possible missing",IF(X204=0,"Not counted: category not set up for this course",IF(E204="",IF(W204="","Upcoming",IF(W204&lt;Today,"Past due, no score yet","Upcoming")),IF(NOT(ISNUMBER(E204)),"Not counted: score isn't a number",IF(E204&lt;0,"Not counted: negative score",IF(U204=1,"Dropped (lowest)","Graded")))))))))))</f>
        <v/>
      </c>
      <c r="I204" s="16">
        <f>IF(P204=1,E204/F204,"")</f>
        <v/>
      </c>
      <c r="J204" s="17">
        <f>IF(W204="","",W204-Today)</f>
        <v/>
      </c>
      <c r="K204" t="n">
        <v>198</v>
      </c>
      <c r="L204">
        <f>IF(A204="","",IF(ISNUMBER(MATCH(A204,K_Name,0)),MATCH(A204,K_Name,0),""))</f>
        <v/>
      </c>
      <c r="M204">
        <f>IF(L204="","",INDEX(K_Mode,L204))</f>
        <v/>
      </c>
      <c r="N204">
        <f>IF(OR(L204="",B204=""),"",IF(ISNUMBER(MATCH(A204&amp;"|"&amp;B204,C_Key,0)),MATCH(A204&amp;"|"&amp;B204,C_Key,0),""))</f>
        <v/>
      </c>
      <c r="O204">
        <f>IF(N204="",0,INDEX(C_DropN,N204))</f>
        <v/>
      </c>
      <c r="P204">
        <f>IF(X204=1,IF(E204="",0,IF(ISNUMBER(E204),IF(E204&gt;=0,1,0),0)),0)</f>
        <v/>
      </c>
      <c r="Q204">
        <f>IF(AND(X204=1,E204=""),1,0)</f>
        <v/>
      </c>
      <c r="R204">
        <f>IF(P204=1,ROUND(E204/F204,10),"")</f>
        <v/>
      </c>
      <c r="S204">
        <f>IF(AND(P204=1,O204&gt;0),COUNTIFS(I_Course,A204,I_Cat,B204,I_Grd,1,I_Key,"&lt;"&amp;R204)+COUNTIFS(I_Course,A204,I_Cat,B204,I_Grd,1,I_Key,R204,I_Row,"&lt;"&amp;K204),"")</f>
        <v/>
      </c>
      <c r="T204">
        <f>IF(AND(P204=1,O204&gt;0),COUNTIFS(I_Course,A204,I_Cat,B204,I_Grd,1),"")</f>
        <v/>
      </c>
      <c r="U204">
        <f>IF(AND(P204=1,O204&gt;0),IF(S204&lt;MIN(O204,T204-1),1,0),0)</f>
        <v/>
      </c>
      <c r="V204">
        <f>IF(AND(P204=1,U204=0),1,0)</f>
        <v/>
      </c>
      <c r="W204">
        <f>IF(AND(Q204=1,ISNUMBER(D204)),INT(D204),"")</f>
        <v/>
      </c>
      <c r="X204">
        <f>IF(L204="",0,IF(G204="Yes",0,IF(NOT(ISNUMBER(F204)),0,IF(F204&lt;=0,0,IF(M204=3,1,IF(N204="",0,IF(INDEX(C_M,N204)=1,1,0)))))))</f>
        <v/>
      </c>
      <c r="Y204">
        <f>IF(LEFT(H204,3)="Not",1,0)</f>
        <v/>
      </c>
    </row>
    <row r="205">
      <c r="A205" s="18" t="n"/>
      <c r="B205" s="18" t="n"/>
      <c r="C205" s="18" t="n"/>
      <c r="D205" s="22" t="n"/>
      <c r="E205" s="19" t="n"/>
      <c r="F205" s="19" t="n"/>
      <c r="G205" s="18" t="n"/>
      <c r="H205" s="12">
        <f>IF(COUNTA(A205:G205)=0,"",IF(G205="Yes","Excused",IF(A205="","Not counted: course missing",IF(L205="","Not counted: course not on Courses sheet",IF(NOT(ISNUMBER(F205)),"Not counted: points possible missing",IF(F205&lt;=0,"Not counted: points possible missing",IF(X205=0,"Not counted: category not set up for this course",IF(E205="",IF(W205="","Upcoming",IF(W205&lt;Today,"Past due, no score yet","Upcoming")),IF(NOT(ISNUMBER(E205)),"Not counted: score isn't a number",IF(E205&lt;0,"Not counted: negative score",IF(U205=1,"Dropped (lowest)","Graded")))))))))))</f>
        <v/>
      </c>
      <c r="I205" s="16">
        <f>IF(P205=1,E205/F205,"")</f>
        <v/>
      </c>
      <c r="J205" s="17">
        <f>IF(W205="","",W205-Today)</f>
        <v/>
      </c>
      <c r="K205" t="n">
        <v>199</v>
      </c>
      <c r="L205">
        <f>IF(A205="","",IF(ISNUMBER(MATCH(A205,K_Name,0)),MATCH(A205,K_Name,0),""))</f>
        <v/>
      </c>
      <c r="M205">
        <f>IF(L205="","",INDEX(K_Mode,L205))</f>
        <v/>
      </c>
      <c r="N205">
        <f>IF(OR(L205="",B205=""),"",IF(ISNUMBER(MATCH(A205&amp;"|"&amp;B205,C_Key,0)),MATCH(A205&amp;"|"&amp;B205,C_Key,0),""))</f>
        <v/>
      </c>
      <c r="O205">
        <f>IF(N205="",0,INDEX(C_DropN,N205))</f>
        <v/>
      </c>
      <c r="P205">
        <f>IF(X205=1,IF(E205="",0,IF(ISNUMBER(E205),IF(E205&gt;=0,1,0),0)),0)</f>
        <v/>
      </c>
      <c r="Q205">
        <f>IF(AND(X205=1,E205=""),1,0)</f>
        <v/>
      </c>
      <c r="R205">
        <f>IF(P205=1,ROUND(E205/F205,10),"")</f>
        <v/>
      </c>
      <c r="S205">
        <f>IF(AND(P205=1,O205&gt;0),COUNTIFS(I_Course,A205,I_Cat,B205,I_Grd,1,I_Key,"&lt;"&amp;R205)+COUNTIFS(I_Course,A205,I_Cat,B205,I_Grd,1,I_Key,R205,I_Row,"&lt;"&amp;K205),"")</f>
        <v/>
      </c>
      <c r="T205">
        <f>IF(AND(P205=1,O205&gt;0),COUNTIFS(I_Course,A205,I_Cat,B205,I_Grd,1),"")</f>
        <v/>
      </c>
      <c r="U205">
        <f>IF(AND(P205=1,O205&gt;0),IF(S205&lt;MIN(O205,T205-1),1,0),0)</f>
        <v/>
      </c>
      <c r="V205">
        <f>IF(AND(P205=1,U205=0),1,0)</f>
        <v/>
      </c>
      <c r="W205">
        <f>IF(AND(Q205=1,ISNUMBER(D205)),INT(D205),"")</f>
        <v/>
      </c>
      <c r="X205">
        <f>IF(L205="",0,IF(G205="Yes",0,IF(NOT(ISNUMBER(F205)),0,IF(F205&lt;=0,0,IF(M205=3,1,IF(N205="",0,IF(INDEX(C_M,N205)=1,1,0)))))))</f>
        <v/>
      </c>
      <c r="Y205">
        <f>IF(LEFT(H205,3)="Not",1,0)</f>
        <v/>
      </c>
    </row>
    <row r="206">
      <c r="A206" s="18" t="n"/>
      <c r="B206" s="18" t="n"/>
      <c r="C206" s="18" t="n"/>
      <c r="D206" s="22" t="n"/>
      <c r="E206" s="19" t="n"/>
      <c r="F206" s="19" t="n"/>
      <c r="G206" s="18" t="n"/>
      <c r="H206" s="12">
        <f>IF(COUNTA(A206:G206)=0,"",IF(G206="Yes","Excused",IF(A206="","Not counted: course missing",IF(L206="","Not counted: course not on Courses sheet",IF(NOT(ISNUMBER(F206)),"Not counted: points possible missing",IF(F206&lt;=0,"Not counted: points possible missing",IF(X206=0,"Not counted: category not set up for this course",IF(E206="",IF(W206="","Upcoming",IF(W206&lt;Today,"Past due, no score yet","Upcoming")),IF(NOT(ISNUMBER(E206)),"Not counted: score isn't a number",IF(E206&lt;0,"Not counted: negative score",IF(U206=1,"Dropped (lowest)","Graded")))))))))))</f>
        <v/>
      </c>
      <c r="I206" s="16">
        <f>IF(P206=1,E206/F206,"")</f>
        <v/>
      </c>
      <c r="J206" s="17">
        <f>IF(W206="","",W206-Today)</f>
        <v/>
      </c>
      <c r="K206" t="n">
        <v>200</v>
      </c>
      <c r="L206">
        <f>IF(A206="","",IF(ISNUMBER(MATCH(A206,K_Name,0)),MATCH(A206,K_Name,0),""))</f>
        <v/>
      </c>
      <c r="M206">
        <f>IF(L206="","",INDEX(K_Mode,L206))</f>
        <v/>
      </c>
      <c r="N206">
        <f>IF(OR(L206="",B206=""),"",IF(ISNUMBER(MATCH(A206&amp;"|"&amp;B206,C_Key,0)),MATCH(A206&amp;"|"&amp;B206,C_Key,0),""))</f>
        <v/>
      </c>
      <c r="O206">
        <f>IF(N206="",0,INDEX(C_DropN,N206))</f>
        <v/>
      </c>
      <c r="P206">
        <f>IF(X206=1,IF(E206="",0,IF(ISNUMBER(E206),IF(E206&gt;=0,1,0),0)),0)</f>
        <v/>
      </c>
      <c r="Q206">
        <f>IF(AND(X206=1,E206=""),1,0)</f>
        <v/>
      </c>
      <c r="R206">
        <f>IF(P206=1,ROUND(E206/F206,10),"")</f>
        <v/>
      </c>
      <c r="S206">
        <f>IF(AND(P206=1,O206&gt;0),COUNTIFS(I_Course,A206,I_Cat,B206,I_Grd,1,I_Key,"&lt;"&amp;R206)+COUNTIFS(I_Course,A206,I_Cat,B206,I_Grd,1,I_Key,R206,I_Row,"&lt;"&amp;K206),"")</f>
        <v/>
      </c>
      <c r="T206">
        <f>IF(AND(P206=1,O206&gt;0),COUNTIFS(I_Course,A206,I_Cat,B206,I_Grd,1),"")</f>
        <v/>
      </c>
      <c r="U206">
        <f>IF(AND(P206=1,O206&gt;0),IF(S206&lt;MIN(O206,T206-1),1,0),0)</f>
        <v/>
      </c>
      <c r="V206">
        <f>IF(AND(P206=1,U206=0),1,0)</f>
        <v/>
      </c>
      <c r="W206">
        <f>IF(AND(Q206=1,ISNUMBER(D206)),INT(D206),"")</f>
        <v/>
      </c>
      <c r="X206">
        <f>IF(L206="",0,IF(G206="Yes",0,IF(NOT(ISNUMBER(F206)),0,IF(F206&lt;=0,0,IF(M206=3,1,IF(N206="",0,IF(INDEX(C_M,N206)=1,1,0)))))))</f>
        <v/>
      </c>
      <c r="Y206">
        <f>IF(LEFT(H206,3)="Not",1,0)</f>
        <v/>
      </c>
    </row>
    <row r="207">
      <c r="A207" s="18" t="n"/>
      <c r="B207" s="18" t="n"/>
      <c r="C207" s="18" t="n"/>
      <c r="D207" s="22" t="n"/>
      <c r="E207" s="19" t="n"/>
      <c r="F207" s="19" t="n"/>
      <c r="G207" s="18" t="n"/>
      <c r="H207" s="12">
        <f>IF(COUNTA(A207:G207)=0,"",IF(G207="Yes","Excused",IF(A207="","Not counted: course missing",IF(L207="","Not counted: course not on Courses sheet",IF(NOT(ISNUMBER(F207)),"Not counted: points possible missing",IF(F207&lt;=0,"Not counted: points possible missing",IF(X207=0,"Not counted: category not set up for this course",IF(E207="",IF(W207="","Upcoming",IF(W207&lt;Today,"Past due, no score yet","Upcoming")),IF(NOT(ISNUMBER(E207)),"Not counted: score isn't a number",IF(E207&lt;0,"Not counted: negative score",IF(U207=1,"Dropped (lowest)","Graded")))))))))))</f>
        <v/>
      </c>
      <c r="I207" s="16">
        <f>IF(P207=1,E207/F207,"")</f>
        <v/>
      </c>
      <c r="J207" s="17">
        <f>IF(W207="","",W207-Today)</f>
        <v/>
      </c>
      <c r="K207" t="n">
        <v>201</v>
      </c>
      <c r="L207">
        <f>IF(A207="","",IF(ISNUMBER(MATCH(A207,K_Name,0)),MATCH(A207,K_Name,0),""))</f>
        <v/>
      </c>
      <c r="M207">
        <f>IF(L207="","",INDEX(K_Mode,L207))</f>
        <v/>
      </c>
      <c r="N207">
        <f>IF(OR(L207="",B207=""),"",IF(ISNUMBER(MATCH(A207&amp;"|"&amp;B207,C_Key,0)),MATCH(A207&amp;"|"&amp;B207,C_Key,0),""))</f>
        <v/>
      </c>
      <c r="O207">
        <f>IF(N207="",0,INDEX(C_DropN,N207))</f>
        <v/>
      </c>
      <c r="P207">
        <f>IF(X207=1,IF(E207="",0,IF(ISNUMBER(E207),IF(E207&gt;=0,1,0),0)),0)</f>
        <v/>
      </c>
      <c r="Q207">
        <f>IF(AND(X207=1,E207=""),1,0)</f>
        <v/>
      </c>
      <c r="R207">
        <f>IF(P207=1,ROUND(E207/F207,10),"")</f>
        <v/>
      </c>
      <c r="S207">
        <f>IF(AND(P207=1,O207&gt;0),COUNTIFS(I_Course,A207,I_Cat,B207,I_Grd,1,I_Key,"&lt;"&amp;R207)+COUNTIFS(I_Course,A207,I_Cat,B207,I_Grd,1,I_Key,R207,I_Row,"&lt;"&amp;K207),"")</f>
        <v/>
      </c>
      <c r="T207">
        <f>IF(AND(P207=1,O207&gt;0),COUNTIFS(I_Course,A207,I_Cat,B207,I_Grd,1),"")</f>
        <v/>
      </c>
      <c r="U207">
        <f>IF(AND(P207=1,O207&gt;0),IF(S207&lt;MIN(O207,T207-1),1,0),0)</f>
        <v/>
      </c>
      <c r="V207">
        <f>IF(AND(P207=1,U207=0),1,0)</f>
        <v/>
      </c>
      <c r="W207">
        <f>IF(AND(Q207=1,ISNUMBER(D207)),INT(D207),"")</f>
        <v/>
      </c>
      <c r="X207">
        <f>IF(L207="",0,IF(G207="Yes",0,IF(NOT(ISNUMBER(F207)),0,IF(F207&lt;=0,0,IF(M207=3,1,IF(N207="",0,IF(INDEX(C_M,N207)=1,1,0)))))))</f>
        <v/>
      </c>
      <c r="Y207">
        <f>IF(LEFT(H207,3)="Not",1,0)</f>
        <v/>
      </c>
    </row>
    <row r="208">
      <c r="A208" s="18" t="n"/>
      <c r="B208" s="18" t="n"/>
      <c r="C208" s="18" t="n"/>
      <c r="D208" s="22" t="n"/>
      <c r="E208" s="19" t="n"/>
      <c r="F208" s="19" t="n"/>
      <c r="G208" s="18" t="n"/>
      <c r="H208" s="12">
        <f>IF(COUNTA(A208:G208)=0,"",IF(G208="Yes","Excused",IF(A208="","Not counted: course missing",IF(L208="","Not counted: course not on Courses sheet",IF(NOT(ISNUMBER(F208)),"Not counted: points possible missing",IF(F208&lt;=0,"Not counted: points possible missing",IF(X208=0,"Not counted: category not set up for this course",IF(E208="",IF(W208="","Upcoming",IF(W208&lt;Today,"Past due, no score yet","Upcoming")),IF(NOT(ISNUMBER(E208)),"Not counted: score isn't a number",IF(E208&lt;0,"Not counted: negative score",IF(U208=1,"Dropped (lowest)","Graded")))))))))))</f>
        <v/>
      </c>
      <c r="I208" s="16">
        <f>IF(P208=1,E208/F208,"")</f>
        <v/>
      </c>
      <c r="J208" s="17">
        <f>IF(W208="","",W208-Today)</f>
        <v/>
      </c>
      <c r="K208" t="n">
        <v>202</v>
      </c>
      <c r="L208">
        <f>IF(A208="","",IF(ISNUMBER(MATCH(A208,K_Name,0)),MATCH(A208,K_Name,0),""))</f>
        <v/>
      </c>
      <c r="M208">
        <f>IF(L208="","",INDEX(K_Mode,L208))</f>
        <v/>
      </c>
      <c r="N208">
        <f>IF(OR(L208="",B208=""),"",IF(ISNUMBER(MATCH(A208&amp;"|"&amp;B208,C_Key,0)),MATCH(A208&amp;"|"&amp;B208,C_Key,0),""))</f>
        <v/>
      </c>
      <c r="O208">
        <f>IF(N208="",0,INDEX(C_DropN,N208))</f>
        <v/>
      </c>
      <c r="P208">
        <f>IF(X208=1,IF(E208="",0,IF(ISNUMBER(E208),IF(E208&gt;=0,1,0),0)),0)</f>
        <v/>
      </c>
      <c r="Q208">
        <f>IF(AND(X208=1,E208=""),1,0)</f>
        <v/>
      </c>
      <c r="R208">
        <f>IF(P208=1,ROUND(E208/F208,10),"")</f>
        <v/>
      </c>
      <c r="S208">
        <f>IF(AND(P208=1,O208&gt;0),COUNTIFS(I_Course,A208,I_Cat,B208,I_Grd,1,I_Key,"&lt;"&amp;R208)+COUNTIFS(I_Course,A208,I_Cat,B208,I_Grd,1,I_Key,R208,I_Row,"&lt;"&amp;K208),"")</f>
        <v/>
      </c>
      <c r="T208">
        <f>IF(AND(P208=1,O208&gt;0),COUNTIFS(I_Course,A208,I_Cat,B208,I_Grd,1),"")</f>
        <v/>
      </c>
      <c r="U208">
        <f>IF(AND(P208=1,O208&gt;0),IF(S208&lt;MIN(O208,T208-1),1,0),0)</f>
        <v/>
      </c>
      <c r="V208">
        <f>IF(AND(P208=1,U208=0),1,0)</f>
        <v/>
      </c>
      <c r="W208">
        <f>IF(AND(Q208=1,ISNUMBER(D208)),INT(D208),"")</f>
        <v/>
      </c>
      <c r="X208">
        <f>IF(L208="",0,IF(G208="Yes",0,IF(NOT(ISNUMBER(F208)),0,IF(F208&lt;=0,0,IF(M208=3,1,IF(N208="",0,IF(INDEX(C_M,N208)=1,1,0)))))))</f>
        <v/>
      </c>
      <c r="Y208">
        <f>IF(LEFT(H208,3)="Not",1,0)</f>
        <v/>
      </c>
    </row>
    <row r="209">
      <c r="A209" s="18" t="n"/>
      <c r="B209" s="18" t="n"/>
      <c r="C209" s="18" t="n"/>
      <c r="D209" s="22" t="n"/>
      <c r="E209" s="19" t="n"/>
      <c r="F209" s="19" t="n"/>
      <c r="G209" s="18" t="n"/>
      <c r="H209" s="12">
        <f>IF(COUNTA(A209:G209)=0,"",IF(G209="Yes","Excused",IF(A209="","Not counted: course missing",IF(L209="","Not counted: course not on Courses sheet",IF(NOT(ISNUMBER(F209)),"Not counted: points possible missing",IF(F209&lt;=0,"Not counted: points possible missing",IF(X209=0,"Not counted: category not set up for this course",IF(E209="",IF(W209="","Upcoming",IF(W209&lt;Today,"Past due, no score yet","Upcoming")),IF(NOT(ISNUMBER(E209)),"Not counted: score isn't a number",IF(E209&lt;0,"Not counted: negative score",IF(U209=1,"Dropped (lowest)","Graded")))))))))))</f>
        <v/>
      </c>
      <c r="I209" s="16">
        <f>IF(P209=1,E209/F209,"")</f>
        <v/>
      </c>
      <c r="J209" s="17">
        <f>IF(W209="","",W209-Today)</f>
        <v/>
      </c>
      <c r="K209" t="n">
        <v>203</v>
      </c>
      <c r="L209">
        <f>IF(A209="","",IF(ISNUMBER(MATCH(A209,K_Name,0)),MATCH(A209,K_Name,0),""))</f>
        <v/>
      </c>
      <c r="M209">
        <f>IF(L209="","",INDEX(K_Mode,L209))</f>
        <v/>
      </c>
      <c r="N209">
        <f>IF(OR(L209="",B209=""),"",IF(ISNUMBER(MATCH(A209&amp;"|"&amp;B209,C_Key,0)),MATCH(A209&amp;"|"&amp;B209,C_Key,0),""))</f>
        <v/>
      </c>
      <c r="O209">
        <f>IF(N209="",0,INDEX(C_DropN,N209))</f>
        <v/>
      </c>
      <c r="P209">
        <f>IF(X209=1,IF(E209="",0,IF(ISNUMBER(E209),IF(E209&gt;=0,1,0),0)),0)</f>
        <v/>
      </c>
      <c r="Q209">
        <f>IF(AND(X209=1,E209=""),1,0)</f>
        <v/>
      </c>
      <c r="R209">
        <f>IF(P209=1,ROUND(E209/F209,10),"")</f>
        <v/>
      </c>
      <c r="S209">
        <f>IF(AND(P209=1,O209&gt;0),COUNTIFS(I_Course,A209,I_Cat,B209,I_Grd,1,I_Key,"&lt;"&amp;R209)+COUNTIFS(I_Course,A209,I_Cat,B209,I_Grd,1,I_Key,R209,I_Row,"&lt;"&amp;K209),"")</f>
        <v/>
      </c>
      <c r="T209">
        <f>IF(AND(P209=1,O209&gt;0),COUNTIFS(I_Course,A209,I_Cat,B209,I_Grd,1),"")</f>
        <v/>
      </c>
      <c r="U209">
        <f>IF(AND(P209=1,O209&gt;0),IF(S209&lt;MIN(O209,T209-1),1,0),0)</f>
        <v/>
      </c>
      <c r="V209">
        <f>IF(AND(P209=1,U209=0),1,0)</f>
        <v/>
      </c>
      <c r="W209">
        <f>IF(AND(Q209=1,ISNUMBER(D209)),INT(D209),"")</f>
        <v/>
      </c>
      <c r="X209">
        <f>IF(L209="",0,IF(G209="Yes",0,IF(NOT(ISNUMBER(F209)),0,IF(F209&lt;=0,0,IF(M209=3,1,IF(N209="",0,IF(INDEX(C_M,N209)=1,1,0)))))))</f>
        <v/>
      </c>
      <c r="Y209">
        <f>IF(LEFT(H209,3)="Not",1,0)</f>
        <v/>
      </c>
    </row>
    <row r="210">
      <c r="A210" s="18" t="n"/>
      <c r="B210" s="18" t="n"/>
      <c r="C210" s="18" t="n"/>
      <c r="D210" s="22" t="n"/>
      <c r="E210" s="19" t="n"/>
      <c r="F210" s="19" t="n"/>
      <c r="G210" s="18" t="n"/>
      <c r="H210" s="12">
        <f>IF(COUNTA(A210:G210)=0,"",IF(G210="Yes","Excused",IF(A210="","Not counted: course missing",IF(L210="","Not counted: course not on Courses sheet",IF(NOT(ISNUMBER(F210)),"Not counted: points possible missing",IF(F210&lt;=0,"Not counted: points possible missing",IF(X210=0,"Not counted: category not set up for this course",IF(E210="",IF(W210="","Upcoming",IF(W210&lt;Today,"Past due, no score yet","Upcoming")),IF(NOT(ISNUMBER(E210)),"Not counted: score isn't a number",IF(E210&lt;0,"Not counted: negative score",IF(U210=1,"Dropped (lowest)","Graded")))))))))))</f>
        <v/>
      </c>
      <c r="I210" s="16">
        <f>IF(P210=1,E210/F210,"")</f>
        <v/>
      </c>
      <c r="J210" s="17">
        <f>IF(W210="","",W210-Today)</f>
        <v/>
      </c>
      <c r="K210" t="n">
        <v>204</v>
      </c>
      <c r="L210">
        <f>IF(A210="","",IF(ISNUMBER(MATCH(A210,K_Name,0)),MATCH(A210,K_Name,0),""))</f>
        <v/>
      </c>
      <c r="M210">
        <f>IF(L210="","",INDEX(K_Mode,L210))</f>
        <v/>
      </c>
      <c r="N210">
        <f>IF(OR(L210="",B210=""),"",IF(ISNUMBER(MATCH(A210&amp;"|"&amp;B210,C_Key,0)),MATCH(A210&amp;"|"&amp;B210,C_Key,0),""))</f>
        <v/>
      </c>
      <c r="O210">
        <f>IF(N210="",0,INDEX(C_DropN,N210))</f>
        <v/>
      </c>
      <c r="P210">
        <f>IF(X210=1,IF(E210="",0,IF(ISNUMBER(E210),IF(E210&gt;=0,1,0),0)),0)</f>
        <v/>
      </c>
      <c r="Q210">
        <f>IF(AND(X210=1,E210=""),1,0)</f>
        <v/>
      </c>
      <c r="R210">
        <f>IF(P210=1,ROUND(E210/F210,10),"")</f>
        <v/>
      </c>
      <c r="S210">
        <f>IF(AND(P210=1,O210&gt;0),COUNTIFS(I_Course,A210,I_Cat,B210,I_Grd,1,I_Key,"&lt;"&amp;R210)+COUNTIFS(I_Course,A210,I_Cat,B210,I_Grd,1,I_Key,R210,I_Row,"&lt;"&amp;K210),"")</f>
        <v/>
      </c>
      <c r="T210">
        <f>IF(AND(P210=1,O210&gt;0),COUNTIFS(I_Course,A210,I_Cat,B210,I_Grd,1),"")</f>
        <v/>
      </c>
      <c r="U210">
        <f>IF(AND(P210=1,O210&gt;0),IF(S210&lt;MIN(O210,T210-1),1,0),0)</f>
        <v/>
      </c>
      <c r="V210">
        <f>IF(AND(P210=1,U210=0),1,0)</f>
        <v/>
      </c>
      <c r="W210">
        <f>IF(AND(Q210=1,ISNUMBER(D210)),INT(D210),"")</f>
        <v/>
      </c>
      <c r="X210">
        <f>IF(L210="",0,IF(G210="Yes",0,IF(NOT(ISNUMBER(F210)),0,IF(F210&lt;=0,0,IF(M210=3,1,IF(N210="",0,IF(INDEX(C_M,N210)=1,1,0)))))))</f>
        <v/>
      </c>
      <c r="Y210">
        <f>IF(LEFT(H210,3)="Not",1,0)</f>
        <v/>
      </c>
    </row>
    <row r="211">
      <c r="A211" s="18" t="n"/>
      <c r="B211" s="18" t="n"/>
      <c r="C211" s="18" t="n"/>
      <c r="D211" s="22" t="n"/>
      <c r="E211" s="19" t="n"/>
      <c r="F211" s="19" t="n"/>
      <c r="G211" s="18" t="n"/>
      <c r="H211" s="12">
        <f>IF(COUNTA(A211:G211)=0,"",IF(G211="Yes","Excused",IF(A211="","Not counted: course missing",IF(L211="","Not counted: course not on Courses sheet",IF(NOT(ISNUMBER(F211)),"Not counted: points possible missing",IF(F211&lt;=0,"Not counted: points possible missing",IF(X211=0,"Not counted: category not set up for this course",IF(E211="",IF(W211="","Upcoming",IF(W211&lt;Today,"Past due, no score yet","Upcoming")),IF(NOT(ISNUMBER(E211)),"Not counted: score isn't a number",IF(E211&lt;0,"Not counted: negative score",IF(U211=1,"Dropped (lowest)","Graded")))))))))))</f>
        <v/>
      </c>
      <c r="I211" s="16">
        <f>IF(P211=1,E211/F211,"")</f>
        <v/>
      </c>
      <c r="J211" s="17">
        <f>IF(W211="","",W211-Today)</f>
        <v/>
      </c>
      <c r="K211" t="n">
        <v>205</v>
      </c>
      <c r="L211">
        <f>IF(A211="","",IF(ISNUMBER(MATCH(A211,K_Name,0)),MATCH(A211,K_Name,0),""))</f>
        <v/>
      </c>
      <c r="M211">
        <f>IF(L211="","",INDEX(K_Mode,L211))</f>
        <v/>
      </c>
      <c r="N211">
        <f>IF(OR(L211="",B211=""),"",IF(ISNUMBER(MATCH(A211&amp;"|"&amp;B211,C_Key,0)),MATCH(A211&amp;"|"&amp;B211,C_Key,0),""))</f>
        <v/>
      </c>
      <c r="O211">
        <f>IF(N211="",0,INDEX(C_DropN,N211))</f>
        <v/>
      </c>
      <c r="P211">
        <f>IF(X211=1,IF(E211="",0,IF(ISNUMBER(E211),IF(E211&gt;=0,1,0),0)),0)</f>
        <v/>
      </c>
      <c r="Q211">
        <f>IF(AND(X211=1,E211=""),1,0)</f>
        <v/>
      </c>
      <c r="R211">
        <f>IF(P211=1,ROUND(E211/F211,10),"")</f>
        <v/>
      </c>
      <c r="S211">
        <f>IF(AND(P211=1,O211&gt;0),COUNTIFS(I_Course,A211,I_Cat,B211,I_Grd,1,I_Key,"&lt;"&amp;R211)+COUNTIFS(I_Course,A211,I_Cat,B211,I_Grd,1,I_Key,R211,I_Row,"&lt;"&amp;K211),"")</f>
        <v/>
      </c>
      <c r="T211">
        <f>IF(AND(P211=1,O211&gt;0),COUNTIFS(I_Course,A211,I_Cat,B211,I_Grd,1),"")</f>
        <v/>
      </c>
      <c r="U211">
        <f>IF(AND(P211=1,O211&gt;0),IF(S211&lt;MIN(O211,T211-1),1,0),0)</f>
        <v/>
      </c>
      <c r="V211">
        <f>IF(AND(P211=1,U211=0),1,0)</f>
        <v/>
      </c>
      <c r="W211">
        <f>IF(AND(Q211=1,ISNUMBER(D211)),INT(D211),"")</f>
        <v/>
      </c>
      <c r="X211">
        <f>IF(L211="",0,IF(G211="Yes",0,IF(NOT(ISNUMBER(F211)),0,IF(F211&lt;=0,0,IF(M211=3,1,IF(N211="",0,IF(INDEX(C_M,N211)=1,1,0)))))))</f>
        <v/>
      </c>
      <c r="Y211">
        <f>IF(LEFT(H211,3)="Not",1,0)</f>
        <v/>
      </c>
    </row>
    <row r="212">
      <c r="A212" s="18" t="n"/>
      <c r="B212" s="18" t="n"/>
      <c r="C212" s="18" t="n"/>
      <c r="D212" s="22" t="n"/>
      <c r="E212" s="19" t="n"/>
      <c r="F212" s="19" t="n"/>
      <c r="G212" s="18" t="n"/>
      <c r="H212" s="12">
        <f>IF(COUNTA(A212:G212)=0,"",IF(G212="Yes","Excused",IF(A212="","Not counted: course missing",IF(L212="","Not counted: course not on Courses sheet",IF(NOT(ISNUMBER(F212)),"Not counted: points possible missing",IF(F212&lt;=0,"Not counted: points possible missing",IF(X212=0,"Not counted: category not set up for this course",IF(E212="",IF(W212="","Upcoming",IF(W212&lt;Today,"Past due, no score yet","Upcoming")),IF(NOT(ISNUMBER(E212)),"Not counted: score isn't a number",IF(E212&lt;0,"Not counted: negative score",IF(U212=1,"Dropped (lowest)","Graded")))))))))))</f>
        <v/>
      </c>
      <c r="I212" s="16">
        <f>IF(P212=1,E212/F212,"")</f>
        <v/>
      </c>
      <c r="J212" s="17">
        <f>IF(W212="","",W212-Today)</f>
        <v/>
      </c>
      <c r="K212" t="n">
        <v>206</v>
      </c>
      <c r="L212">
        <f>IF(A212="","",IF(ISNUMBER(MATCH(A212,K_Name,0)),MATCH(A212,K_Name,0),""))</f>
        <v/>
      </c>
      <c r="M212">
        <f>IF(L212="","",INDEX(K_Mode,L212))</f>
        <v/>
      </c>
      <c r="N212">
        <f>IF(OR(L212="",B212=""),"",IF(ISNUMBER(MATCH(A212&amp;"|"&amp;B212,C_Key,0)),MATCH(A212&amp;"|"&amp;B212,C_Key,0),""))</f>
        <v/>
      </c>
      <c r="O212">
        <f>IF(N212="",0,INDEX(C_DropN,N212))</f>
        <v/>
      </c>
      <c r="P212">
        <f>IF(X212=1,IF(E212="",0,IF(ISNUMBER(E212),IF(E212&gt;=0,1,0),0)),0)</f>
        <v/>
      </c>
      <c r="Q212">
        <f>IF(AND(X212=1,E212=""),1,0)</f>
        <v/>
      </c>
      <c r="R212">
        <f>IF(P212=1,ROUND(E212/F212,10),"")</f>
        <v/>
      </c>
      <c r="S212">
        <f>IF(AND(P212=1,O212&gt;0),COUNTIFS(I_Course,A212,I_Cat,B212,I_Grd,1,I_Key,"&lt;"&amp;R212)+COUNTIFS(I_Course,A212,I_Cat,B212,I_Grd,1,I_Key,R212,I_Row,"&lt;"&amp;K212),"")</f>
        <v/>
      </c>
      <c r="T212">
        <f>IF(AND(P212=1,O212&gt;0),COUNTIFS(I_Course,A212,I_Cat,B212,I_Grd,1),"")</f>
        <v/>
      </c>
      <c r="U212">
        <f>IF(AND(P212=1,O212&gt;0),IF(S212&lt;MIN(O212,T212-1),1,0),0)</f>
        <v/>
      </c>
      <c r="V212">
        <f>IF(AND(P212=1,U212=0),1,0)</f>
        <v/>
      </c>
      <c r="W212">
        <f>IF(AND(Q212=1,ISNUMBER(D212)),INT(D212),"")</f>
        <v/>
      </c>
      <c r="X212">
        <f>IF(L212="",0,IF(G212="Yes",0,IF(NOT(ISNUMBER(F212)),0,IF(F212&lt;=0,0,IF(M212=3,1,IF(N212="",0,IF(INDEX(C_M,N212)=1,1,0)))))))</f>
        <v/>
      </c>
      <c r="Y212">
        <f>IF(LEFT(H212,3)="Not",1,0)</f>
        <v/>
      </c>
    </row>
    <row r="213">
      <c r="A213" s="18" t="n"/>
      <c r="B213" s="18" t="n"/>
      <c r="C213" s="18" t="n"/>
      <c r="D213" s="22" t="n"/>
      <c r="E213" s="19" t="n"/>
      <c r="F213" s="19" t="n"/>
      <c r="G213" s="18" t="n"/>
      <c r="H213" s="12">
        <f>IF(COUNTA(A213:G213)=0,"",IF(G213="Yes","Excused",IF(A213="","Not counted: course missing",IF(L213="","Not counted: course not on Courses sheet",IF(NOT(ISNUMBER(F213)),"Not counted: points possible missing",IF(F213&lt;=0,"Not counted: points possible missing",IF(X213=0,"Not counted: category not set up for this course",IF(E213="",IF(W213="","Upcoming",IF(W213&lt;Today,"Past due, no score yet","Upcoming")),IF(NOT(ISNUMBER(E213)),"Not counted: score isn't a number",IF(E213&lt;0,"Not counted: negative score",IF(U213=1,"Dropped (lowest)","Graded")))))))))))</f>
        <v/>
      </c>
      <c r="I213" s="16">
        <f>IF(P213=1,E213/F213,"")</f>
        <v/>
      </c>
      <c r="J213" s="17">
        <f>IF(W213="","",W213-Today)</f>
        <v/>
      </c>
      <c r="K213" t="n">
        <v>207</v>
      </c>
      <c r="L213">
        <f>IF(A213="","",IF(ISNUMBER(MATCH(A213,K_Name,0)),MATCH(A213,K_Name,0),""))</f>
        <v/>
      </c>
      <c r="M213">
        <f>IF(L213="","",INDEX(K_Mode,L213))</f>
        <v/>
      </c>
      <c r="N213">
        <f>IF(OR(L213="",B213=""),"",IF(ISNUMBER(MATCH(A213&amp;"|"&amp;B213,C_Key,0)),MATCH(A213&amp;"|"&amp;B213,C_Key,0),""))</f>
        <v/>
      </c>
      <c r="O213">
        <f>IF(N213="",0,INDEX(C_DropN,N213))</f>
        <v/>
      </c>
      <c r="P213">
        <f>IF(X213=1,IF(E213="",0,IF(ISNUMBER(E213),IF(E213&gt;=0,1,0),0)),0)</f>
        <v/>
      </c>
      <c r="Q213">
        <f>IF(AND(X213=1,E213=""),1,0)</f>
        <v/>
      </c>
      <c r="R213">
        <f>IF(P213=1,ROUND(E213/F213,10),"")</f>
        <v/>
      </c>
      <c r="S213">
        <f>IF(AND(P213=1,O213&gt;0),COUNTIFS(I_Course,A213,I_Cat,B213,I_Grd,1,I_Key,"&lt;"&amp;R213)+COUNTIFS(I_Course,A213,I_Cat,B213,I_Grd,1,I_Key,R213,I_Row,"&lt;"&amp;K213),"")</f>
        <v/>
      </c>
      <c r="T213">
        <f>IF(AND(P213=1,O213&gt;0),COUNTIFS(I_Course,A213,I_Cat,B213,I_Grd,1),"")</f>
        <v/>
      </c>
      <c r="U213">
        <f>IF(AND(P213=1,O213&gt;0),IF(S213&lt;MIN(O213,T213-1),1,0),0)</f>
        <v/>
      </c>
      <c r="V213">
        <f>IF(AND(P213=1,U213=0),1,0)</f>
        <v/>
      </c>
      <c r="W213">
        <f>IF(AND(Q213=1,ISNUMBER(D213)),INT(D213),"")</f>
        <v/>
      </c>
      <c r="X213">
        <f>IF(L213="",0,IF(G213="Yes",0,IF(NOT(ISNUMBER(F213)),0,IF(F213&lt;=0,0,IF(M213=3,1,IF(N213="",0,IF(INDEX(C_M,N213)=1,1,0)))))))</f>
        <v/>
      </c>
      <c r="Y213">
        <f>IF(LEFT(H213,3)="Not",1,0)</f>
        <v/>
      </c>
    </row>
    <row r="214">
      <c r="A214" s="18" t="n"/>
      <c r="B214" s="18" t="n"/>
      <c r="C214" s="18" t="n"/>
      <c r="D214" s="22" t="n"/>
      <c r="E214" s="19" t="n"/>
      <c r="F214" s="19" t="n"/>
      <c r="G214" s="18" t="n"/>
      <c r="H214" s="12">
        <f>IF(COUNTA(A214:G214)=0,"",IF(G214="Yes","Excused",IF(A214="","Not counted: course missing",IF(L214="","Not counted: course not on Courses sheet",IF(NOT(ISNUMBER(F214)),"Not counted: points possible missing",IF(F214&lt;=0,"Not counted: points possible missing",IF(X214=0,"Not counted: category not set up for this course",IF(E214="",IF(W214="","Upcoming",IF(W214&lt;Today,"Past due, no score yet","Upcoming")),IF(NOT(ISNUMBER(E214)),"Not counted: score isn't a number",IF(E214&lt;0,"Not counted: negative score",IF(U214=1,"Dropped (lowest)","Graded")))))))))))</f>
        <v/>
      </c>
      <c r="I214" s="16">
        <f>IF(P214=1,E214/F214,"")</f>
        <v/>
      </c>
      <c r="J214" s="17">
        <f>IF(W214="","",W214-Today)</f>
        <v/>
      </c>
      <c r="K214" t="n">
        <v>208</v>
      </c>
      <c r="L214">
        <f>IF(A214="","",IF(ISNUMBER(MATCH(A214,K_Name,0)),MATCH(A214,K_Name,0),""))</f>
        <v/>
      </c>
      <c r="M214">
        <f>IF(L214="","",INDEX(K_Mode,L214))</f>
        <v/>
      </c>
      <c r="N214">
        <f>IF(OR(L214="",B214=""),"",IF(ISNUMBER(MATCH(A214&amp;"|"&amp;B214,C_Key,0)),MATCH(A214&amp;"|"&amp;B214,C_Key,0),""))</f>
        <v/>
      </c>
      <c r="O214">
        <f>IF(N214="",0,INDEX(C_DropN,N214))</f>
        <v/>
      </c>
      <c r="P214">
        <f>IF(X214=1,IF(E214="",0,IF(ISNUMBER(E214),IF(E214&gt;=0,1,0),0)),0)</f>
        <v/>
      </c>
      <c r="Q214">
        <f>IF(AND(X214=1,E214=""),1,0)</f>
        <v/>
      </c>
      <c r="R214">
        <f>IF(P214=1,ROUND(E214/F214,10),"")</f>
        <v/>
      </c>
      <c r="S214">
        <f>IF(AND(P214=1,O214&gt;0),COUNTIFS(I_Course,A214,I_Cat,B214,I_Grd,1,I_Key,"&lt;"&amp;R214)+COUNTIFS(I_Course,A214,I_Cat,B214,I_Grd,1,I_Key,R214,I_Row,"&lt;"&amp;K214),"")</f>
        <v/>
      </c>
      <c r="T214">
        <f>IF(AND(P214=1,O214&gt;0),COUNTIFS(I_Course,A214,I_Cat,B214,I_Grd,1),"")</f>
        <v/>
      </c>
      <c r="U214">
        <f>IF(AND(P214=1,O214&gt;0),IF(S214&lt;MIN(O214,T214-1),1,0),0)</f>
        <v/>
      </c>
      <c r="V214">
        <f>IF(AND(P214=1,U214=0),1,0)</f>
        <v/>
      </c>
      <c r="W214">
        <f>IF(AND(Q214=1,ISNUMBER(D214)),INT(D214),"")</f>
        <v/>
      </c>
      <c r="X214">
        <f>IF(L214="",0,IF(G214="Yes",0,IF(NOT(ISNUMBER(F214)),0,IF(F214&lt;=0,0,IF(M214=3,1,IF(N214="",0,IF(INDEX(C_M,N214)=1,1,0)))))))</f>
        <v/>
      </c>
      <c r="Y214">
        <f>IF(LEFT(H214,3)="Not",1,0)</f>
        <v/>
      </c>
    </row>
    <row r="215">
      <c r="A215" s="18" t="n"/>
      <c r="B215" s="18" t="n"/>
      <c r="C215" s="18" t="n"/>
      <c r="D215" s="22" t="n"/>
      <c r="E215" s="19" t="n"/>
      <c r="F215" s="19" t="n"/>
      <c r="G215" s="18" t="n"/>
      <c r="H215" s="12">
        <f>IF(COUNTA(A215:G215)=0,"",IF(G215="Yes","Excused",IF(A215="","Not counted: course missing",IF(L215="","Not counted: course not on Courses sheet",IF(NOT(ISNUMBER(F215)),"Not counted: points possible missing",IF(F215&lt;=0,"Not counted: points possible missing",IF(X215=0,"Not counted: category not set up for this course",IF(E215="",IF(W215="","Upcoming",IF(W215&lt;Today,"Past due, no score yet","Upcoming")),IF(NOT(ISNUMBER(E215)),"Not counted: score isn't a number",IF(E215&lt;0,"Not counted: negative score",IF(U215=1,"Dropped (lowest)","Graded")))))))))))</f>
        <v/>
      </c>
      <c r="I215" s="16">
        <f>IF(P215=1,E215/F215,"")</f>
        <v/>
      </c>
      <c r="J215" s="17">
        <f>IF(W215="","",W215-Today)</f>
        <v/>
      </c>
      <c r="K215" t="n">
        <v>209</v>
      </c>
      <c r="L215">
        <f>IF(A215="","",IF(ISNUMBER(MATCH(A215,K_Name,0)),MATCH(A215,K_Name,0),""))</f>
        <v/>
      </c>
      <c r="M215">
        <f>IF(L215="","",INDEX(K_Mode,L215))</f>
        <v/>
      </c>
      <c r="N215">
        <f>IF(OR(L215="",B215=""),"",IF(ISNUMBER(MATCH(A215&amp;"|"&amp;B215,C_Key,0)),MATCH(A215&amp;"|"&amp;B215,C_Key,0),""))</f>
        <v/>
      </c>
      <c r="O215">
        <f>IF(N215="",0,INDEX(C_DropN,N215))</f>
        <v/>
      </c>
      <c r="P215">
        <f>IF(X215=1,IF(E215="",0,IF(ISNUMBER(E215),IF(E215&gt;=0,1,0),0)),0)</f>
        <v/>
      </c>
      <c r="Q215">
        <f>IF(AND(X215=1,E215=""),1,0)</f>
        <v/>
      </c>
      <c r="R215">
        <f>IF(P215=1,ROUND(E215/F215,10),"")</f>
        <v/>
      </c>
      <c r="S215">
        <f>IF(AND(P215=1,O215&gt;0),COUNTIFS(I_Course,A215,I_Cat,B215,I_Grd,1,I_Key,"&lt;"&amp;R215)+COUNTIFS(I_Course,A215,I_Cat,B215,I_Grd,1,I_Key,R215,I_Row,"&lt;"&amp;K215),"")</f>
        <v/>
      </c>
      <c r="T215">
        <f>IF(AND(P215=1,O215&gt;0),COUNTIFS(I_Course,A215,I_Cat,B215,I_Grd,1),"")</f>
        <v/>
      </c>
      <c r="U215">
        <f>IF(AND(P215=1,O215&gt;0),IF(S215&lt;MIN(O215,T215-1),1,0),0)</f>
        <v/>
      </c>
      <c r="V215">
        <f>IF(AND(P215=1,U215=0),1,0)</f>
        <v/>
      </c>
      <c r="W215">
        <f>IF(AND(Q215=1,ISNUMBER(D215)),INT(D215),"")</f>
        <v/>
      </c>
      <c r="X215">
        <f>IF(L215="",0,IF(G215="Yes",0,IF(NOT(ISNUMBER(F215)),0,IF(F215&lt;=0,0,IF(M215=3,1,IF(N215="",0,IF(INDEX(C_M,N215)=1,1,0)))))))</f>
        <v/>
      </c>
      <c r="Y215">
        <f>IF(LEFT(H215,3)="Not",1,0)</f>
        <v/>
      </c>
    </row>
    <row r="216">
      <c r="A216" s="18" t="n"/>
      <c r="B216" s="18" t="n"/>
      <c r="C216" s="18" t="n"/>
      <c r="D216" s="22" t="n"/>
      <c r="E216" s="19" t="n"/>
      <c r="F216" s="19" t="n"/>
      <c r="G216" s="18" t="n"/>
      <c r="H216" s="12">
        <f>IF(COUNTA(A216:G216)=0,"",IF(G216="Yes","Excused",IF(A216="","Not counted: course missing",IF(L216="","Not counted: course not on Courses sheet",IF(NOT(ISNUMBER(F216)),"Not counted: points possible missing",IF(F216&lt;=0,"Not counted: points possible missing",IF(X216=0,"Not counted: category not set up for this course",IF(E216="",IF(W216="","Upcoming",IF(W216&lt;Today,"Past due, no score yet","Upcoming")),IF(NOT(ISNUMBER(E216)),"Not counted: score isn't a number",IF(E216&lt;0,"Not counted: negative score",IF(U216=1,"Dropped (lowest)","Graded")))))))))))</f>
        <v/>
      </c>
      <c r="I216" s="16">
        <f>IF(P216=1,E216/F216,"")</f>
        <v/>
      </c>
      <c r="J216" s="17">
        <f>IF(W216="","",W216-Today)</f>
        <v/>
      </c>
      <c r="K216" t="n">
        <v>210</v>
      </c>
      <c r="L216">
        <f>IF(A216="","",IF(ISNUMBER(MATCH(A216,K_Name,0)),MATCH(A216,K_Name,0),""))</f>
        <v/>
      </c>
      <c r="M216">
        <f>IF(L216="","",INDEX(K_Mode,L216))</f>
        <v/>
      </c>
      <c r="N216">
        <f>IF(OR(L216="",B216=""),"",IF(ISNUMBER(MATCH(A216&amp;"|"&amp;B216,C_Key,0)),MATCH(A216&amp;"|"&amp;B216,C_Key,0),""))</f>
        <v/>
      </c>
      <c r="O216">
        <f>IF(N216="",0,INDEX(C_DropN,N216))</f>
        <v/>
      </c>
      <c r="P216">
        <f>IF(X216=1,IF(E216="",0,IF(ISNUMBER(E216),IF(E216&gt;=0,1,0),0)),0)</f>
        <v/>
      </c>
      <c r="Q216">
        <f>IF(AND(X216=1,E216=""),1,0)</f>
        <v/>
      </c>
      <c r="R216">
        <f>IF(P216=1,ROUND(E216/F216,10),"")</f>
        <v/>
      </c>
      <c r="S216">
        <f>IF(AND(P216=1,O216&gt;0),COUNTIFS(I_Course,A216,I_Cat,B216,I_Grd,1,I_Key,"&lt;"&amp;R216)+COUNTIFS(I_Course,A216,I_Cat,B216,I_Grd,1,I_Key,R216,I_Row,"&lt;"&amp;K216),"")</f>
        <v/>
      </c>
      <c r="T216">
        <f>IF(AND(P216=1,O216&gt;0),COUNTIFS(I_Course,A216,I_Cat,B216,I_Grd,1),"")</f>
        <v/>
      </c>
      <c r="U216">
        <f>IF(AND(P216=1,O216&gt;0),IF(S216&lt;MIN(O216,T216-1),1,0),0)</f>
        <v/>
      </c>
      <c r="V216">
        <f>IF(AND(P216=1,U216=0),1,0)</f>
        <v/>
      </c>
      <c r="W216">
        <f>IF(AND(Q216=1,ISNUMBER(D216)),INT(D216),"")</f>
        <v/>
      </c>
      <c r="X216">
        <f>IF(L216="",0,IF(G216="Yes",0,IF(NOT(ISNUMBER(F216)),0,IF(F216&lt;=0,0,IF(M216=3,1,IF(N216="",0,IF(INDEX(C_M,N216)=1,1,0)))))))</f>
        <v/>
      </c>
      <c r="Y216">
        <f>IF(LEFT(H216,3)="Not",1,0)</f>
        <v/>
      </c>
    </row>
    <row r="217">
      <c r="A217" s="18" t="n"/>
      <c r="B217" s="18" t="n"/>
      <c r="C217" s="18" t="n"/>
      <c r="D217" s="22" t="n"/>
      <c r="E217" s="19" t="n"/>
      <c r="F217" s="19" t="n"/>
      <c r="G217" s="18" t="n"/>
      <c r="H217" s="12">
        <f>IF(COUNTA(A217:G217)=0,"",IF(G217="Yes","Excused",IF(A217="","Not counted: course missing",IF(L217="","Not counted: course not on Courses sheet",IF(NOT(ISNUMBER(F217)),"Not counted: points possible missing",IF(F217&lt;=0,"Not counted: points possible missing",IF(X217=0,"Not counted: category not set up for this course",IF(E217="",IF(W217="","Upcoming",IF(W217&lt;Today,"Past due, no score yet","Upcoming")),IF(NOT(ISNUMBER(E217)),"Not counted: score isn't a number",IF(E217&lt;0,"Not counted: negative score",IF(U217=1,"Dropped (lowest)","Graded")))))))))))</f>
        <v/>
      </c>
      <c r="I217" s="16">
        <f>IF(P217=1,E217/F217,"")</f>
        <v/>
      </c>
      <c r="J217" s="17">
        <f>IF(W217="","",W217-Today)</f>
        <v/>
      </c>
      <c r="K217" t="n">
        <v>211</v>
      </c>
      <c r="L217">
        <f>IF(A217="","",IF(ISNUMBER(MATCH(A217,K_Name,0)),MATCH(A217,K_Name,0),""))</f>
        <v/>
      </c>
      <c r="M217">
        <f>IF(L217="","",INDEX(K_Mode,L217))</f>
        <v/>
      </c>
      <c r="N217">
        <f>IF(OR(L217="",B217=""),"",IF(ISNUMBER(MATCH(A217&amp;"|"&amp;B217,C_Key,0)),MATCH(A217&amp;"|"&amp;B217,C_Key,0),""))</f>
        <v/>
      </c>
      <c r="O217">
        <f>IF(N217="",0,INDEX(C_DropN,N217))</f>
        <v/>
      </c>
      <c r="P217">
        <f>IF(X217=1,IF(E217="",0,IF(ISNUMBER(E217),IF(E217&gt;=0,1,0),0)),0)</f>
        <v/>
      </c>
      <c r="Q217">
        <f>IF(AND(X217=1,E217=""),1,0)</f>
        <v/>
      </c>
      <c r="R217">
        <f>IF(P217=1,ROUND(E217/F217,10),"")</f>
        <v/>
      </c>
      <c r="S217">
        <f>IF(AND(P217=1,O217&gt;0),COUNTIFS(I_Course,A217,I_Cat,B217,I_Grd,1,I_Key,"&lt;"&amp;R217)+COUNTIFS(I_Course,A217,I_Cat,B217,I_Grd,1,I_Key,R217,I_Row,"&lt;"&amp;K217),"")</f>
        <v/>
      </c>
      <c r="T217">
        <f>IF(AND(P217=1,O217&gt;0),COUNTIFS(I_Course,A217,I_Cat,B217,I_Grd,1),"")</f>
        <v/>
      </c>
      <c r="U217">
        <f>IF(AND(P217=1,O217&gt;0),IF(S217&lt;MIN(O217,T217-1),1,0),0)</f>
        <v/>
      </c>
      <c r="V217">
        <f>IF(AND(P217=1,U217=0),1,0)</f>
        <v/>
      </c>
      <c r="W217">
        <f>IF(AND(Q217=1,ISNUMBER(D217)),INT(D217),"")</f>
        <v/>
      </c>
      <c r="X217">
        <f>IF(L217="",0,IF(G217="Yes",0,IF(NOT(ISNUMBER(F217)),0,IF(F217&lt;=0,0,IF(M217=3,1,IF(N217="",0,IF(INDEX(C_M,N217)=1,1,0)))))))</f>
        <v/>
      </c>
      <c r="Y217">
        <f>IF(LEFT(H217,3)="Not",1,0)</f>
        <v/>
      </c>
    </row>
    <row r="218">
      <c r="A218" s="18" t="n"/>
      <c r="B218" s="18" t="n"/>
      <c r="C218" s="18" t="n"/>
      <c r="D218" s="22" t="n"/>
      <c r="E218" s="19" t="n"/>
      <c r="F218" s="19" t="n"/>
      <c r="G218" s="18" t="n"/>
      <c r="H218" s="12">
        <f>IF(COUNTA(A218:G218)=0,"",IF(G218="Yes","Excused",IF(A218="","Not counted: course missing",IF(L218="","Not counted: course not on Courses sheet",IF(NOT(ISNUMBER(F218)),"Not counted: points possible missing",IF(F218&lt;=0,"Not counted: points possible missing",IF(X218=0,"Not counted: category not set up for this course",IF(E218="",IF(W218="","Upcoming",IF(W218&lt;Today,"Past due, no score yet","Upcoming")),IF(NOT(ISNUMBER(E218)),"Not counted: score isn't a number",IF(E218&lt;0,"Not counted: negative score",IF(U218=1,"Dropped (lowest)","Graded")))))))))))</f>
        <v/>
      </c>
      <c r="I218" s="16">
        <f>IF(P218=1,E218/F218,"")</f>
        <v/>
      </c>
      <c r="J218" s="17">
        <f>IF(W218="","",W218-Today)</f>
        <v/>
      </c>
      <c r="K218" t="n">
        <v>212</v>
      </c>
      <c r="L218">
        <f>IF(A218="","",IF(ISNUMBER(MATCH(A218,K_Name,0)),MATCH(A218,K_Name,0),""))</f>
        <v/>
      </c>
      <c r="M218">
        <f>IF(L218="","",INDEX(K_Mode,L218))</f>
        <v/>
      </c>
      <c r="N218">
        <f>IF(OR(L218="",B218=""),"",IF(ISNUMBER(MATCH(A218&amp;"|"&amp;B218,C_Key,0)),MATCH(A218&amp;"|"&amp;B218,C_Key,0),""))</f>
        <v/>
      </c>
      <c r="O218">
        <f>IF(N218="",0,INDEX(C_DropN,N218))</f>
        <v/>
      </c>
      <c r="P218">
        <f>IF(X218=1,IF(E218="",0,IF(ISNUMBER(E218),IF(E218&gt;=0,1,0),0)),0)</f>
        <v/>
      </c>
      <c r="Q218">
        <f>IF(AND(X218=1,E218=""),1,0)</f>
        <v/>
      </c>
      <c r="R218">
        <f>IF(P218=1,ROUND(E218/F218,10),"")</f>
        <v/>
      </c>
      <c r="S218">
        <f>IF(AND(P218=1,O218&gt;0),COUNTIFS(I_Course,A218,I_Cat,B218,I_Grd,1,I_Key,"&lt;"&amp;R218)+COUNTIFS(I_Course,A218,I_Cat,B218,I_Grd,1,I_Key,R218,I_Row,"&lt;"&amp;K218),"")</f>
        <v/>
      </c>
      <c r="T218">
        <f>IF(AND(P218=1,O218&gt;0),COUNTIFS(I_Course,A218,I_Cat,B218,I_Grd,1),"")</f>
        <v/>
      </c>
      <c r="U218">
        <f>IF(AND(P218=1,O218&gt;0),IF(S218&lt;MIN(O218,T218-1),1,0),0)</f>
        <v/>
      </c>
      <c r="V218">
        <f>IF(AND(P218=1,U218=0),1,0)</f>
        <v/>
      </c>
      <c r="W218">
        <f>IF(AND(Q218=1,ISNUMBER(D218)),INT(D218),"")</f>
        <v/>
      </c>
      <c r="X218">
        <f>IF(L218="",0,IF(G218="Yes",0,IF(NOT(ISNUMBER(F218)),0,IF(F218&lt;=0,0,IF(M218=3,1,IF(N218="",0,IF(INDEX(C_M,N218)=1,1,0)))))))</f>
        <v/>
      </c>
      <c r="Y218">
        <f>IF(LEFT(H218,3)="Not",1,0)</f>
        <v/>
      </c>
    </row>
    <row r="219">
      <c r="A219" s="18" t="n"/>
      <c r="B219" s="18" t="n"/>
      <c r="C219" s="18" t="n"/>
      <c r="D219" s="22" t="n"/>
      <c r="E219" s="19" t="n"/>
      <c r="F219" s="19" t="n"/>
      <c r="G219" s="18" t="n"/>
      <c r="H219" s="12">
        <f>IF(COUNTA(A219:G219)=0,"",IF(G219="Yes","Excused",IF(A219="","Not counted: course missing",IF(L219="","Not counted: course not on Courses sheet",IF(NOT(ISNUMBER(F219)),"Not counted: points possible missing",IF(F219&lt;=0,"Not counted: points possible missing",IF(X219=0,"Not counted: category not set up for this course",IF(E219="",IF(W219="","Upcoming",IF(W219&lt;Today,"Past due, no score yet","Upcoming")),IF(NOT(ISNUMBER(E219)),"Not counted: score isn't a number",IF(E219&lt;0,"Not counted: negative score",IF(U219=1,"Dropped (lowest)","Graded")))))))))))</f>
        <v/>
      </c>
      <c r="I219" s="16">
        <f>IF(P219=1,E219/F219,"")</f>
        <v/>
      </c>
      <c r="J219" s="17">
        <f>IF(W219="","",W219-Today)</f>
        <v/>
      </c>
      <c r="K219" t="n">
        <v>213</v>
      </c>
      <c r="L219">
        <f>IF(A219="","",IF(ISNUMBER(MATCH(A219,K_Name,0)),MATCH(A219,K_Name,0),""))</f>
        <v/>
      </c>
      <c r="M219">
        <f>IF(L219="","",INDEX(K_Mode,L219))</f>
        <v/>
      </c>
      <c r="N219">
        <f>IF(OR(L219="",B219=""),"",IF(ISNUMBER(MATCH(A219&amp;"|"&amp;B219,C_Key,0)),MATCH(A219&amp;"|"&amp;B219,C_Key,0),""))</f>
        <v/>
      </c>
      <c r="O219">
        <f>IF(N219="",0,INDEX(C_DropN,N219))</f>
        <v/>
      </c>
      <c r="P219">
        <f>IF(X219=1,IF(E219="",0,IF(ISNUMBER(E219),IF(E219&gt;=0,1,0),0)),0)</f>
        <v/>
      </c>
      <c r="Q219">
        <f>IF(AND(X219=1,E219=""),1,0)</f>
        <v/>
      </c>
      <c r="R219">
        <f>IF(P219=1,ROUND(E219/F219,10),"")</f>
        <v/>
      </c>
      <c r="S219">
        <f>IF(AND(P219=1,O219&gt;0),COUNTIFS(I_Course,A219,I_Cat,B219,I_Grd,1,I_Key,"&lt;"&amp;R219)+COUNTIFS(I_Course,A219,I_Cat,B219,I_Grd,1,I_Key,R219,I_Row,"&lt;"&amp;K219),"")</f>
        <v/>
      </c>
      <c r="T219">
        <f>IF(AND(P219=1,O219&gt;0),COUNTIFS(I_Course,A219,I_Cat,B219,I_Grd,1),"")</f>
        <v/>
      </c>
      <c r="U219">
        <f>IF(AND(P219=1,O219&gt;0),IF(S219&lt;MIN(O219,T219-1),1,0),0)</f>
        <v/>
      </c>
      <c r="V219">
        <f>IF(AND(P219=1,U219=0),1,0)</f>
        <v/>
      </c>
      <c r="W219">
        <f>IF(AND(Q219=1,ISNUMBER(D219)),INT(D219),"")</f>
        <v/>
      </c>
      <c r="X219">
        <f>IF(L219="",0,IF(G219="Yes",0,IF(NOT(ISNUMBER(F219)),0,IF(F219&lt;=0,0,IF(M219=3,1,IF(N219="",0,IF(INDEX(C_M,N219)=1,1,0)))))))</f>
        <v/>
      </c>
      <c r="Y219">
        <f>IF(LEFT(H219,3)="Not",1,0)</f>
        <v/>
      </c>
    </row>
    <row r="220">
      <c r="A220" s="18" t="n"/>
      <c r="B220" s="18" t="n"/>
      <c r="C220" s="18" t="n"/>
      <c r="D220" s="22" t="n"/>
      <c r="E220" s="19" t="n"/>
      <c r="F220" s="19" t="n"/>
      <c r="G220" s="18" t="n"/>
      <c r="H220" s="12">
        <f>IF(COUNTA(A220:G220)=0,"",IF(G220="Yes","Excused",IF(A220="","Not counted: course missing",IF(L220="","Not counted: course not on Courses sheet",IF(NOT(ISNUMBER(F220)),"Not counted: points possible missing",IF(F220&lt;=0,"Not counted: points possible missing",IF(X220=0,"Not counted: category not set up for this course",IF(E220="",IF(W220="","Upcoming",IF(W220&lt;Today,"Past due, no score yet","Upcoming")),IF(NOT(ISNUMBER(E220)),"Not counted: score isn't a number",IF(E220&lt;0,"Not counted: negative score",IF(U220=1,"Dropped (lowest)","Graded")))))))))))</f>
        <v/>
      </c>
      <c r="I220" s="16">
        <f>IF(P220=1,E220/F220,"")</f>
        <v/>
      </c>
      <c r="J220" s="17">
        <f>IF(W220="","",W220-Today)</f>
        <v/>
      </c>
      <c r="K220" t="n">
        <v>214</v>
      </c>
      <c r="L220">
        <f>IF(A220="","",IF(ISNUMBER(MATCH(A220,K_Name,0)),MATCH(A220,K_Name,0),""))</f>
        <v/>
      </c>
      <c r="M220">
        <f>IF(L220="","",INDEX(K_Mode,L220))</f>
        <v/>
      </c>
      <c r="N220">
        <f>IF(OR(L220="",B220=""),"",IF(ISNUMBER(MATCH(A220&amp;"|"&amp;B220,C_Key,0)),MATCH(A220&amp;"|"&amp;B220,C_Key,0),""))</f>
        <v/>
      </c>
      <c r="O220">
        <f>IF(N220="",0,INDEX(C_DropN,N220))</f>
        <v/>
      </c>
      <c r="P220">
        <f>IF(X220=1,IF(E220="",0,IF(ISNUMBER(E220),IF(E220&gt;=0,1,0),0)),0)</f>
        <v/>
      </c>
      <c r="Q220">
        <f>IF(AND(X220=1,E220=""),1,0)</f>
        <v/>
      </c>
      <c r="R220">
        <f>IF(P220=1,ROUND(E220/F220,10),"")</f>
        <v/>
      </c>
      <c r="S220">
        <f>IF(AND(P220=1,O220&gt;0),COUNTIFS(I_Course,A220,I_Cat,B220,I_Grd,1,I_Key,"&lt;"&amp;R220)+COUNTIFS(I_Course,A220,I_Cat,B220,I_Grd,1,I_Key,R220,I_Row,"&lt;"&amp;K220),"")</f>
        <v/>
      </c>
      <c r="T220">
        <f>IF(AND(P220=1,O220&gt;0),COUNTIFS(I_Course,A220,I_Cat,B220,I_Grd,1),"")</f>
        <v/>
      </c>
      <c r="U220">
        <f>IF(AND(P220=1,O220&gt;0),IF(S220&lt;MIN(O220,T220-1),1,0),0)</f>
        <v/>
      </c>
      <c r="V220">
        <f>IF(AND(P220=1,U220=0),1,0)</f>
        <v/>
      </c>
      <c r="W220">
        <f>IF(AND(Q220=1,ISNUMBER(D220)),INT(D220),"")</f>
        <v/>
      </c>
      <c r="X220">
        <f>IF(L220="",0,IF(G220="Yes",0,IF(NOT(ISNUMBER(F220)),0,IF(F220&lt;=0,0,IF(M220=3,1,IF(N220="",0,IF(INDEX(C_M,N220)=1,1,0)))))))</f>
        <v/>
      </c>
      <c r="Y220">
        <f>IF(LEFT(H220,3)="Not",1,0)</f>
        <v/>
      </c>
    </row>
    <row r="221">
      <c r="A221" s="18" t="n"/>
      <c r="B221" s="18" t="n"/>
      <c r="C221" s="18" t="n"/>
      <c r="D221" s="22" t="n"/>
      <c r="E221" s="19" t="n"/>
      <c r="F221" s="19" t="n"/>
      <c r="G221" s="18" t="n"/>
      <c r="H221" s="12">
        <f>IF(COUNTA(A221:G221)=0,"",IF(G221="Yes","Excused",IF(A221="","Not counted: course missing",IF(L221="","Not counted: course not on Courses sheet",IF(NOT(ISNUMBER(F221)),"Not counted: points possible missing",IF(F221&lt;=0,"Not counted: points possible missing",IF(X221=0,"Not counted: category not set up for this course",IF(E221="",IF(W221="","Upcoming",IF(W221&lt;Today,"Past due, no score yet","Upcoming")),IF(NOT(ISNUMBER(E221)),"Not counted: score isn't a number",IF(E221&lt;0,"Not counted: negative score",IF(U221=1,"Dropped (lowest)","Graded")))))))))))</f>
        <v/>
      </c>
      <c r="I221" s="16">
        <f>IF(P221=1,E221/F221,"")</f>
        <v/>
      </c>
      <c r="J221" s="17">
        <f>IF(W221="","",W221-Today)</f>
        <v/>
      </c>
      <c r="K221" t="n">
        <v>215</v>
      </c>
      <c r="L221">
        <f>IF(A221="","",IF(ISNUMBER(MATCH(A221,K_Name,0)),MATCH(A221,K_Name,0),""))</f>
        <v/>
      </c>
      <c r="M221">
        <f>IF(L221="","",INDEX(K_Mode,L221))</f>
        <v/>
      </c>
      <c r="N221">
        <f>IF(OR(L221="",B221=""),"",IF(ISNUMBER(MATCH(A221&amp;"|"&amp;B221,C_Key,0)),MATCH(A221&amp;"|"&amp;B221,C_Key,0),""))</f>
        <v/>
      </c>
      <c r="O221">
        <f>IF(N221="",0,INDEX(C_DropN,N221))</f>
        <v/>
      </c>
      <c r="P221">
        <f>IF(X221=1,IF(E221="",0,IF(ISNUMBER(E221),IF(E221&gt;=0,1,0),0)),0)</f>
        <v/>
      </c>
      <c r="Q221">
        <f>IF(AND(X221=1,E221=""),1,0)</f>
        <v/>
      </c>
      <c r="R221">
        <f>IF(P221=1,ROUND(E221/F221,10),"")</f>
        <v/>
      </c>
      <c r="S221">
        <f>IF(AND(P221=1,O221&gt;0),COUNTIFS(I_Course,A221,I_Cat,B221,I_Grd,1,I_Key,"&lt;"&amp;R221)+COUNTIFS(I_Course,A221,I_Cat,B221,I_Grd,1,I_Key,R221,I_Row,"&lt;"&amp;K221),"")</f>
        <v/>
      </c>
      <c r="T221">
        <f>IF(AND(P221=1,O221&gt;0),COUNTIFS(I_Course,A221,I_Cat,B221,I_Grd,1),"")</f>
        <v/>
      </c>
      <c r="U221">
        <f>IF(AND(P221=1,O221&gt;0),IF(S221&lt;MIN(O221,T221-1),1,0),0)</f>
        <v/>
      </c>
      <c r="V221">
        <f>IF(AND(P221=1,U221=0),1,0)</f>
        <v/>
      </c>
      <c r="W221">
        <f>IF(AND(Q221=1,ISNUMBER(D221)),INT(D221),"")</f>
        <v/>
      </c>
      <c r="X221">
        <f>IF(L221="",0,IF(G221="Yes",0,IF(NOT(ISNUMBER(F221)),0,IF(F221&lt;=0,0,IF(M221=3,1,IF(N221="",0,IF(INDEX(C_M,N221)=1,1,0)))))))</f>
        <v/>
      </c>
      <c r="Y221">
        <f>IF(LEFT(H221,3)="Not",1,0)</f>
        <v/>
      </c>
    </row>
    <row r="222">
      <c r="A222" s="18" t="n"/>
      <c r="B222" s="18" t="n"/>
      <c r="C222" s="18" t="n"/>
      <c r="D222" s="22" t="n"/>
      <c r="E222" s="19" t="n"/>
      <c r="F222" s="19" t="n"/>
      <c r="G222" s="18" t="n"/>
      <c r="H222" s="12">
        <f>IF(COUNTA(A222:G222)=0,"",IF(G222="Yes","Excused",IF(A222="","Not counted: course missing",IF(L222="","Not counted: course not on Courses sheet",IF(NOT(ISNUMBER(F222)),"Not counted: points possible missing",IF(F222&lt;=0,"Not counted: points possible missing",IF(X222=0,"Not counted: category not set up for this course",IF(E222="",IF(W222="","Upcoming",IF(W222&lt;Today,"Past due, no score yet","Upcoming")),IF(NOT(ISNUMBER(E222)),"Not counted: score isn't a number",IF(E222&lt;0,"Not counted: negative score",IF(U222=1,"Dropped (lowest)","Graded")))))))))))</f>
        <v/>
      </c>
      <c r="I222" s="16">
        <f>IF(P222=1,E222/F222,"")</f>
        <v/>
      </c>
      <c r="J222" s="17">
        <f>IF(W222="","",W222-Today)</f>
        <v/>
      </c>
      <c r="K222" t="n">
        <v>216</v>
      </c>
      <c r="L222">
        <f>IF(A222="","",IF(ISNUMBER(MATCH(A222,K_Name,0)),MATCH(A222,K_Name,0),""))</f>
        <v/>
      </c>
      <c r="M222">
        <f>IF(L222="","",INDEX(K_Mode,L222))</f>
        <v/>
      </c>
      <c r="N222">
        <f>IF(OR(L222="",B222=""),"",IF(ISNUMBER(MATCH(A222&amp;"|"&amp;B222,C_Key,0)),MATCH(A222&amp;"|"&amp;B222,C_Key,0),""))</f>
        <v/>
      </c>
      <c r="O222">
        <f>IF(N222="",0,INDEX(C_DropN,N222))</f>
        <v/>
      </c>
      <c r="P222">
        <f>IF(X222=1,IF(E222="",0,IF(ISNUMBER(E222),IF(E222&gt;=0,1,0),0)),0)</f>
        <v/>
      </c>
      <c r="Q222">
        <f>IF(AND(X222=1,E222=""),1,0)</f>
        <v/>
      </c>
      <c r="R222">
        <f>IF(P222=1,ROUND(E222/F222,10),"")</f>
        <v/>
      </c>
      <c r="S222">
        <f>IF(AND(P222=1,O222&gt;0),COUNTIFS(I_Course,A222,I_Cat,B222,I_Grd,1,I_Key,"&lt;"&amp;R222)+COUNTIFS(I_Course,A222,I_Cat,B222,I_Grd,1,I_Key,R222,I_Row,"&lt;"&amp;K222),"")</f>
        <v/>
      </c>
      <c r="T222">
        <f>IF(AND(P222=1,O222&gt;0),COUNTIFS(I_Course,A222,I_Cat,B222,I_Grd,1),"")</f>
        <v/>
      </c>
      <c r="U222">
        <f>IF(AND(P222=1,O222&gt;0),IF(S222&lt;MIN(O222,T222-1),1,0),0)</f>
        <v/>
      </c>
      <c r="V222">
        <f>IF(AND(P222=1,U222=0),1,0)</f>
        <v/>
      </c>
      <c r="W222">
        <f>IF(AND(Q222=1,ISNUMBER(D222)),INT(D222),"")</f>
        <v/>
      </c>
      <c r="X222">
        <f>IF(L222="",0,IF(G222="Yes",0,IF(NOT(ISNUMBER(F222)),0,IF(F222&lt;=0,0,IF(M222=3,1,IF(N222="",0,IF(INDEX(C_M,N222)=1,1,0)))))))</f>
        <v/>
      </c>
      <c r="Y222">
        <f>IF(LEFT(H222,3)="Not",1,0)</f>
        <v/>
      </c>
    </row>
    <row r="223">
      <c r="A223" s="18" t="n"/>
      <c r="B223" s="18" t="n"/>
      <c r="C223" s="18" t="n"/>
      <c r="D223" s="22" t="n"/>
      <c r="E223" s="19" t="n"/>
      <c r="F223" s="19" t="n"/>
      <c r="G223" s="18" t="n"/>
      <c r="H223" s="12">
        <f>IF(COUNTA(A223:G223)=0,"",IF(G223="Yes","Excused",IF(A223="","Not counted: course missing",IF(L223="","Not counted: course not on Courses sheet",IF(NOT(ISNUMBER(F223)),"Not counted: points possible missing",IF(F223&lt;=0,"Not counted: points possible missing",IF(X223=0,"Not counted: category not set up for this course",IF(E223="",IF(W223="","Upcoming",IF(W223&lt;Today,"Past due, no score yet","Upcoming")),IF(NOT(ISNUMBER(E223)),"Not counted: score isn't a number",IF(E223&lt;0,"Not counted: negative score",IF(U223=1,"Dropped (lowest)","Graded")))))))))))</f>
        <v/>
      </c>
      <c r="I223" s="16">
        <f>IF(P223=1,E223/F223,"")</f>
        <v/>
      </c>
      <c r="J223" s="17">
        <f>IF(W223="","",W223-Today)</f>
        <v/>
      </c>
      <c r="K223" t="n">
        <v>217</v>
      </c>
      <c r="L223">
        <f>IF(A223="","",IF(ISNUMBER(MATCH(A223,K_Name,0)),MATCH(A223,K_Name,0),""))</f>
        <v/>
      </c>
      <c r="M223">
        <f>IF(L223="","",INDEX(K_Mode,L223))</f>
        <v/>
      </c>
      <c r="N223">
        <f>IF(OR(L223="",B223=""),"",IF(ISNUMBER(MATCH(A223&amp;"|"&amp;B223,C_Key,0)),MATCH(A223&amp;"|"&amp;B223,C_Key,0),""))</f>
        <v/>
      </c>
      <c r="O223">
        <f>IF(N223="",0,INDEX(C_DropN,N223))</f>
        <v/>
      </c>
      <c r="P223">
        <f>IF(X223=1,IF(E223="",0,IF(ISNUMBER(E223),IF(E223&gt;=0,1,0),0)),0)</f>
        <v/>
      </c>
      <c r="Q223">
        <f>IF(AND(X223=1,E223=""),1,0)</f>
        <v/>
      </c>
      <c r="R223">
        <f>IF(P223=1,ROUND(E223/F223,10),"")</f>
        <v/>
      </c>
      <c r="S223">
        <f>IF(AND(P223=1,O223&gt;0),COUNTIFS(I_Course,A223,I_Cat,B223,I_Grd,1,I_Key,"&lt;"&amp;R223)+COUNTIFS(I_Course,A223,I_Cat,B223,I_Grd,1,I_Key,R223,I_Row,"&lt;"&amp;K223),"")</f>
        <v/>
      </c>
      <c r="T223">
        <f>IF(AND(P223=1,O223&gt;0),COUNTIFS(I_Course,A223,I_Cat,B223,I_Grd,1),"")</f>
        <v/>
      </c>
      <c r="U223">
        <f>IF(AND(P223=1,O223&gt;0),IF(S223&lt;MIN(O223,T223-1),1,0),0)</f>
        <v/>
      </c>
      <c r="V223">
        <f>IF(AND(P223=1,U223=0),1,0)</f>
        <v/>
      </c>
      <c r="W223">
        <f>IF(AND(Q223=1,ISNUMBER(D223)),INT(D223),"")</f>
        <v/>
      </c>
      <c r="X223">
        <f>IF(L223="",0,IF(G223="Yes",0,IF(NOT(ISNUMBER(F223)),0,IF(F223&lt;=0,0,IF(M223=3,1,IF(N223="",0,IF(INDEX(C_M,N223)=1,1,0)))))))</f>
        <v/>
      </c>
      <c r="Y223">
        <f>IF(LEFT(H223,3)="Not",1,0)</f>
        <v/>
      </c>
    </row>
    <row r="224">
      <c r="A224" s="18" t="n"/>
      <c r="B224" s="18" t="n"/>
      <c r="C224" s="18" t="n"/>
      <c r="D224" s="22" t="n"/>
      <c r="E224" s="19" t="n"/>
      <c r="F224" s="19" t="n"/>
      <c r="G224" s="18" t="n"/>
      <c r="H224" s="12">
        <f>IF(COUNTA(A224:G224)=0,"",IF(G224="Yes","Excused",IF(A224="","Not counted: course missing",IF(L224="","Not counted: course not on Courses sheet",IF(NOT(ISNUMBER(F224)),"Not counted: points possible missing",IF(F224&lt;=0,"Not counted: points possible missing",IF(X224=0,"Not counted: category not set up for this course",IF(E224="",IF(W224="","Upcoming",IF(W224&lt;Today,"Past due, no score yet","Upcoming")),IF(NOT(ISNUMBER(E224)),"Not counted: score isn't a number",IF(E224&lt;0,"Not counted: negative score",IF(U224=1,"Dropped (lowest)","Graded")))))))))))</f>
        <v/>
      </c>
      <c r="I224" s="16">
        <f>IF(P224=1,E224/F224,"")</f>
        <v/>
      </c>
      <c r="J224" s="17">
        <f>IF(W224="","",W224-Today)</f>
        <v/>
      </c>
      <c r="K224" t="n">
        <v>218</v>
      </c>
      <c r="L224">
        <f>IF(A224="","",IF(ISNUMBER(MATCH(A224,K_Name,0)),MATCH(A224,K_Name,0),""))</f>
        <v/>
      </c>
      <c r="M224">
        <f>IF(L224="","",INDEX(K_Mode,L224))</f>
        <v/>
      </c>
      <c r="N224">
        <f>IF(OR(L224="",B224=""),"",IF(ISNUMBER(MATCH(A224&amp;"|"&amp;B224,C_Key,0)),MATCH(A224&amp;"|"&amp;B224,C_Key,0),""))</f>
        <v/>
      </c>
      <c r="O224">
        <f>IF(N224="",0,INDEX(C_DropN,N224))</f>
        <v/>
      </c>
      <c r="P224">
        <f>IF(X224=1,IF(E224="",0,IF(ISNUMBER(E224),IF(E224&gt;=0,1,0),0)),0)</f>
        <v/>
      </c>
      <c r="Q224">
        <f>IF(AND(X224=1,E224=""),1,0)</f>
        <v/>
      </c>
      <c r="R224">
        <f>IF(P224=1,ROUND(E224/F224,10),"")</f>
        <v/>
      </c>
      <c r="S224">
        <f>IF(AND(P224=1,O224&gt;0),COUNTIFS(I_Course,A224,I_Cat,B224,I_Grd,1,I_Key,"&lt;"&amp;R224)+COUNTIFS(I_Course,A224,I_Cat,B224,I_Grd,1,I_Key,R224,I_Row,"&lt;"&amp;K224),"")</f>
        <v/>
      </c>
      <c r="T224">
        <f>IF(AND(P224=1,O224&gt;0),COUNTIFS(I_Course,A224,I_Cat,B224,I_Grd,1),"")</f>
        <v/>
      </c>
      <c r="U224">
        <f>IF(AND(P224=1,O224&gt;0),IF(S224&lt;MIN(O224,T224-1),1,0),0)</f>
        <v/>
      </c>
      <c r="V224">
        <f>IF(AND(P224=1,U224=0),1,0)</f>
        <v/>
      </c>
      <c r="W224">
        <f>IF(AND(Q224=1,ISNUMBER(D224)),INT(D224),"")</f>
        <v/>
      </c>
      <c r="X224">
        <f>IF(L224="",0,IF(G224="Yes",0,IF(NOT(ISNUMBER(F224)),0,IF(F224&lt;=0,0,IF(M224=3,1,IF(N224="",0,IF(INDEX(C_M,N224)=1,1,0)))))))</f>
        <v/>
      </c>
      <c r="Y224">
        <f>IF(LEFT(H224,3)="Not",1,0)</f>
        <v/>
      </c>
    </row>
    <row r="225">
      <c r="A225" s="18" t="n"/>
      <c r="B225" s="18" t="n"/>
      <c r="C225" s="18" t="n"/>
      <c r="D225" s="22" t="n"/>
      <c r="E225" s="19" t="n"/>
      <c r="F225" s="19" t="n"/>
      <c r="G225" s="18" t="n"/>
      <c r="H225" s="12">
        <f>IF(COUNTA(A225:G225)=0,"",IF(G225="Yes","Excused",IF(A225="","Not counted: course missing",IF(L225="","Not counted: course not on Courses sheet",IF(NOT(ISNUMBER(F225)),"Not counted: points possible missing",IF(F225&lt;=0,"Not counted: points possible missing",IF(X225=0,"Not counted: category not set up for this course",IF(E225="",IF(W225="","Upcoming",IF(W225&lt;Today,"Past due, no score yet","Upcoming")),IF(NOT(ISNUMBER(E225)),"Not counted: score isn't a number",IF(E225&lt;0,"Not counted: negative score",IF(U225=1,"Dropped (lowest)","Graded")))))))))))</f>
        <v/>
      </c>
      <c r="I225" s="16">
        <f>IF(P225=1,E225/F225,"")</f>
        <v/>
      </c>
      <c r="J225" s="17">
        <f>IF(W225="","",W225-Today)</f>
        <v/>
      </c>
      <c r="K225" t="n">
        <v>219</v>
      </c>
      <c r="L225">
        <f>IF(A225="","",IF(ISNUMBER(MATCH(A225,K_Name,0)),MATCH(A225,K_Name,0),""))</f>
        <v/>
      </c>
      <c r="M225">
        <f>IF(L225="","",INDEX(K_Mode,L225))</f>
        <v/>
      </c>
      <c r="N225">
        <f>IF(OR(L225="",B225=""),"",IF(ISNUMBER(MATCH(A225&amp;"|"&amp;B225,C_Key,0)),MATCH(A225&amp;"|"&amp;B225,C_Key,0),""))</f>
        <v/>
      </c>
      <c r="O225">
        <f>IF(N225="",0,INDEX(C_DropN,N225))</f>
        <v/>
      </c>
      <c r="P225">
        <f>IF(X225=1,IF(E225="",0,IF(ISNUMBER(E225),IF(E225&gt;=0,1,0),0)),0)</f>
        <v/>
      </c>
      <c r="Q225">
        <f>IF(AND(X225=1,E225=""),1,0)</f>
        <v/>
      </c>
      <c r="R225">
        <f>IF(P225=1,ROUND(E225/F225,10),"")</f>
        <v/>
      </c>
      <c r="S225">
        <f>IF(AND(P225=1,O225&gt;0),COUNTIFS(I_Course,A225,I_Cat,B225,I_Grd,1,I_Key,"&lt;"&amp;R225)+COUNTIFS(I_Course,A225,I_Cat,B225,I_Grd,1,I_Key,R225,I_Row,"&lt;"&amp;K225),"")</f>
        <v/>
      </c>
      <c r="T225">
        <f>IF(AND(P225=1,O225&gt;0),COUNTIFS(I_Course,A225,I_Cat,B225,I_Grd,1),"")</f>
        <v/>
      </c>
      <c r="U225">
        <f>IF(AND(P225=1,O225&gt;0),IF(S225&lt;MIN(O225,T225-1),1,0),0)</f>
        <v/>
      </c>
      <c r="V225">
        <f>IF(AND(P225=1,U225=0),1,0)</f>
        <v/>
      </c>
      <c r="W225">
        <f>IF(AND(Q225=1,ISNUMBER(D225)),INT(D225),"")</f>
        <v/>
      </c>
      <c r="X225">
        <f>IF(L225="",0,IF(G225="Yes",0,IF(NOT(ISNUMBER(F225)),0,IF(F225&lt;=0,0,IF(M225=3,1,IF(N225="",0,IF(INDEX(C_M,N225)=1,1,0)))))))</f>
        <v/>
      </c>
      <c r="Y225">
        <f>IF(LEFT(H225,3)="Not",1,0)</f>
        <v/>
      </c>
    </row>
    <row r="226">
      <c r="A226" s="18" t="n"/>
      <c r="B226" s="18" t="n"/>
      <c r="C226" s="18" t="n"/>
      <c r="D226" s="22" t="n"/>
      <c r="E226" s="19" t="n"/>
      <c r="F226" s="19" t="n"/>
      <c r="G226" s="18" t="n"/>
      <c r="H226" s="12">
        <f>IF(COUNTA(A226:G226)=0,"",IF(G226="Yes","Excused",IF(A226="","Not counted: course missing",IF(L226="","Not counted: course not on Courses sheet",IF(NOT(ISNUMBER(F226)),"Not counted: points possible missing",IF(F226&lt;=0,"Not counted: points possible missing",IF(X226=0,"Not counted: category not set up for this course",IF(E226="",IF(W226="","Upcoming",IF(W226&lt;Today,"Past due, no score yet","Upcoming")),IF(NOT(ISNUMBER(E226)),"Not counted: score isn't a number",IF(E226&lt;0,"Not counted: negative score",IF(U226=1,"Dropped (lowest)","Graded")))))))))))</f>
        <v/>
      </c>
      <c r="I226" s="16">
        <f>IF(P226=1,E226/F226,"")</f>
        <v/>
      </c>
      <c r="J226" s="17">
        <f>IF(W226="","",W226-Today)</f>
        <v/>
      </c>
      <c r="K226" t="n">
        <v>220</v>
      </c>
      <c r="L226">
        <f>IF(A226="","",IF(ISNUMBER(MATCH(A226,K_Name,0)),MATCH(A226,K_Name,0),""))</f>
        <v/>
      </c>
      <c r="M226">
        <f>IF(L226="","",INDEX(K_Mode,L226))</f>
        <v/>
      </c>
      <c r="N226">
        <f>IF(OR(L226="",B226=""),"",IF(ISNUMBER(MATCH(A226&amp;"|"&amp;B226,C_Key,0)),MATCH(A226&amp;"|"&amp;B226,C_Key,0),""))</f>
        <v/>
      </c>
      <c r="O226">
        <f>IF(N226="",0,INDEX(C_DropN,N226))</f>
        <v/>
      </c>
      <c r="P226">
        <f>IF(X226=1,IF(E226="",0,IF(ISNUMBER(E226),IF(E226&gt;=0,1,0),0)),0)</f>
        <v/>
      </c>
      <c r="Q226">
        <f>IF(AND(X226=1,E226=""),1,0)</f>
        <v/>
      </c>
      <c r="R226">
        <f>IF(P226=1,ROUND(E226/F226,10),"")</f>
        <v/>
      </c>
      <c r="S226">
        <f>IF(AND(P226=1,O226&gt;0),COUNTIFS(I_Course,A226,I_Cat,B226,I_Grd,1,I_Key,"&lt;"&amp;R226)+COUNTIFS(I_Course,A226,I_Cat,B226,I_Grd,1,I_Key,R226,I_Row,"&lt;"&amp;K226),"")</f>
        <v/>
      </c>
      <c r="T226">
        <f>IF(AND(P226=1,O226&gt;0),COUNTIFS(I_Course,A226,I_Cat,B226,I_Grd,1),"")</f>
        <v/>
      </c>
      <c r="U226">
        <f>IF(AND(P226=1,O226&gt;0),IF(S226&lt;MIN(O226,T226-1),1,0),0)</f>
        <v/>
      </c>
      <c r="V226">
        <f>IF(AND(P226=1,U226=0),1,0)</f>
        <v/>
      </c>
      <c r="W226">
        <f>IF(AND(Q226=1,ISNUMBER(D226)),INT(D226),"")</f>
        <v/>
      </c>
      <c r="X226">
        <f>IF(L226="",0,IF(G226="Yes",0,IF(NOT(ISNUMBER(F226)),0,IF(F226&lt;=0,0,IF(M226=3,1,IF(N226="",0,IF(INDEX(C_M,N226)=1,1,0)))))))</f>
        <v/>
      </c>
      <c r="Y226">
        <f>IF(LEFT(H226,3)="Not",1,0)</f>
        <v/>
      </c>
    </row>
    <row r="227">
      <c r="A227" s="18" t="n"/>
      <c r="B227" s="18" t="n"/>
      <c r="C227" s="18" t="n"/>
      <c r="D227" s="22" t="n"/>
      <c r="E227" s="19" t="n"/>
      <c r="F227" s="19" t="n"/>
      <c r="G227" s="18" t="n"/>
      <c r="H227" s="12">
        <f>IF(COUNTA(A227:G227)=0,"",IF(G227="Yes","Excused",IF(A227="","Not counted: course missing",IF(L227="","Not counted: course not on Courses sheet",IF(NOT(ISNUMBER(F227)),"Not counted: points possible missing",IF(F227&lt;=0,"Not counted: points possible missing",IF(X227=0,"Not counted: category not set up for this course",IF(E227="",IF(W227="","Upcoming",IF(W227&lt;Today,"Past due, no score yet","Upcoming")),IF(NOT(ISNUMBER(E227)),"Not counted: score isn't a number",IF(E227&lt;0,"Not counted: negative score",IF(U227=1,"Dropped (lowest)","Graded")))))))))))</f>
        <v/>
      </c>
      <c r="I227" s="16">
        <f>IF(P227=1,E227/F227,"")</f>
        <v/>
      </c>
      <c r="J227" s="17">
        <f>IF(W227="","",W227-Today)</f>
        <v/>
      </c>
      <c r="K227" t="n">
        <v>221</v>
      </c>
      <c r="L227">
        <f>IF(A227="","",IF(ISNUMBER(MATCH(A227,K_Name,0)),MATCH(A227,K_Name,0),""))</f>
        <v/>
      </c>
      <c r="M227">
        <f>IF(L227="","",INDEX(K_Mode,L227))</f>
        <v/>
      </c>
      <c r="N227">
        <f>IF(OR(L227="",B227=""),"",IF(ISNUMBER(MATCH(A227&amp;"|"&amp;B227,C_Key,0)),MATCH(A227&amp;"|"&amp;B227,C_Key,0),""))</f>
        <v/>
      </c>
      <c r="O227">
        <f>IF(N227="",0,INDEX(C_DropN,N227))</f>
        <v/>
      </c>
      <c r="P227">
        <f>IF(X227=1,IF(E227="",0,IF(ISNUMBER(E227),IF(E227&gt;=0,1,0),0)),0)</f>
        <v/>
      </c>
      <c r="Q227">
        <f>IF(AND(X227=1,E227=""),1,0)</f>
        <v/>
      </c>
      <c r="R227">
        <f>IF(P227=1,ROUND(E227/F227,10),"")</f>
        <v/>
      </c>
      <c r="S227">
        <f>IF(AND(P227=1,O227&gt;0),COUNTIFS(I_Course,A227,I_Cat,B227,I_Grd,1,I_Key,"&lt;"&amp;R227)+COUNTIFS(I_Course,A227,I_Cat,B227,I_Grd,1,I_Key,R227,I_Row,"&lt;"&amp;K227),"")</f>
        <v/>
      </c>
      <c r="T227">
        <f>IF(AND(P227=1,O227&gt;0),COUNTIFS(I_Course,A227,I_Cat,B227,I_Grd,1),"")</f>
        <v/>
      </c>
      <c r="U227">
        <f>IF(AND(P227=1,O227&gt;0),IF(S227&lt;MIN(O227,T227-1),1,0),0)</f>
        <v/>
      </c>
      <c r="V227">
        <f>IF(AND(P227=1,U227=0),1,0)</f>
        <v/>
      </c>
      <c r="W227">
        <f>IF(AND(Q227=1,ISNUMBER(D227)),INT(D227),"")</f>
        <v/>
      </c>
      <c r="X227">
        <f>IF(L227="",0,IF(G227="Yes",0,IF(NOT(ISNUMBER(F227)),0,IF(F227&lt;=0,0,IF(M227=3,1,IF(N227="",0,IF(INDEX(C_M,N227)=1,1,0)))))))</f>
        <v/>
      </c>
      <c r="Y227">
        <f>IF(LEFT(H227,3)="Not",1,0)</f>
        <v/>
      </c>
    </row>
    <row r="228">
      <c r="A228" s="18" t="n"/>
      <c r="B228" s="18" t="n"/>
      <c r="C228" s="18" t="n"/>
      <c r="D228" s="22" t="n"/>
      <c r="E228" s="19" t="n"/>
      <c r="F228" s="19" t="n"/>
      <c r="G228" s="18" t="n"/>
      <c r="H228" s="12">
        <f>IF(COUNTA(A228:G228)=0,"",IF(G228="Yes","Excused",IF(A228="","Not counted: course missing",IF(L228="","Not counted: course not on Courses sheet",IF(NOT(ISNUMBER(F228)),"Not counted: points possible missing",IF(F228&lt;=0,"Not counted: points possible missing",IF(X228=0,"Not counted: category not set up for this course",IF(E228="",IF(W228="","Upcoming",IF(W228&lt;Today,"Past due, no score yet","Upcoming")),IF(NOT(ISNUMBER(E228)),"Not counted: score isn't a number",IF(E228&lt;0,"Not counted: negative score",IF(U228=1,"Dropped (lowest)","Graded")))))))))))</f>
        <v/>
      </c>
      <c r="I228" s="16">
        <f>IF(P228=1,E228/F228,"")</f>
        <v/>
      </c>
      <c r="J228" s="17">
        <f>IF(W228="","",W228-Today)</f>
        <v/>
      </c>
      <c r="K228" t="n">
        <v>222</v>
      </c>
      <c r="L228">
        <f>IF(A228="","",IF(ISNUMBER(MATCH(A228,K_Name,0)),MATCH(A228,K_Name,0),""))</f>
        <v/>
      </c>
      <c r="M228">
        <f>IF(L228="","",INDEX(K_Mode,L228))</f>
        <v/>
      </c>
      <c r="N228">
        <f>IF(OR(L228="",B228=""),"",IF(ISNUMBER(MATCH(A228&amp;"|"&amp;B228,C_Key,0)),MATCH(A228&amp;"|"&amp;B228,C_Key,0),""))</f>
        <v/>
      </c>
      <c r="O228">
        <f>IF(N228="",0,INDEX(C_DropN,N228))</f>
        <v/>
      </c>
      <c r="P228">
        <f>IF(X228=1,IF(E228="",0,IF(ISNUMBER(E228),IF(E228&gt;=0,1,0),0)),0)</f>
        <v/>
      </c>
      <c r="Q228">
        <f>IF(AND(X228=1,E228=""),1,0)</f>
        <v/>
      </c>
      <c r="R228">
        <f>IF(P228=1,ROUND(E228/F228,10),"")</f>
        <v/>
      </c>
      <c r="S228">
        <f>IF(AND(P228=1,O228&gt;0),COUNTIFS(I_Course,A228,I_Cat,B228,I_Grd,1,I_Key,"&lt;"&amp;R228)+COUNTIFS(I_Course,A228,I_Cat,B228,I_Grd,1,I_Key,R228,I_Row,"&lt;"&amp;K228),"")</f>
        <v/>
      </c>
      <c r="T228">
        <f>IF(AND(P228=1,O228&gt;0),COUNTIFS(I_Course,A228,I_Cat,B228,I_Grd,1),"")</f>
        <v/>
      </c>
      <c r="U228">
        <f>IF(AND(P228=1,O228&gt;0),IF(S228&lt;MIN(O228,T228-1),1,0),0)</f>
        <v/>
      </c>
      <c r="V228">
        <f>IF(AND(P228=1,U228=0),1,0)</f>
        <v/>
      </c>
      <c r="W228">
        <f>IF(AND(Q228=1,ISNUMBER(D228)),INT(D228),"")</f>
        <v/>
      </c>
      <c r="X228">
        <f>IF(L228="",0,IF(G228="Yes",0,IF(NOT(ISNUMBER(F228)),0,IF(F228&lt;=0,0,IF(M228=3,1,IF(N228="",0,IF(INDEX(C_M,N228)=1,1,0)))))))</f>
        <v/>
      </c>
      <c r="Y228">
        <f>IF(LEFT(H228,3)="Not",1,0)</f>
        <v/>
      </c>
    </row>
    <row r="229">
      <c r="A229" s="18" t="n"/>
      <c r="B229" s="18" t="n"/>
      <c r="C229" s="18" t="n"/>
      <c r="D229" s="22" t="n"/>
      <c r="E229" s="19" t="n"/>
      <c r="F229" s="19" t="n"/>
      <c r="G229" s="18" t="n"/>
      <c r="H229" s="12">
        <f>IF(COUNTA(A229:G229)=0,"",IF(G229="Yes","Excused",IF(A229="","Not counted: course missing",IF(L229="","Not counted: course not on Courses sheet",IF(NOT(ISNUMBER(F229)),"Not counted: points possible missing",IF(F229&lt;=0,"Not counted: points possible missing",IF(X229=0,"Not counted: category not set up for this course",IF(E229="",IF(W229="","Upcoming",IF(W229&lt;Today,"Past due, no score yet","Upcoming")),IF(NOT(ISNUMBER(E229)),"Not counted: score isn't a number",IF(E229&lt;0,"Not counted: negative score",IF(U229=1,"Dropped (lowest)","Graded")))))))))))</f>
        <v/>
      </c>
      <c r="I229" s="16">
        <f>IF(P229=1,E229/F229,"")</f>
        <v/>
      </c>
      <c r="J229" s="17">
        <f>IF(W229="","",W229-Today)</f>
        <v/>
      </c>
      <c r="K229" t="n">
        <v>223</v>
      </c>
      <c r="L229">
        <f>IF(A229="","",IF(ISNUMBER(MATCH(A229,K_Name,0)),MATCH(A229,K_Name,0),""))</f>
        <v/>
      </c>
      <c r="M229">
        <f>IF(L229="","",INDEX(K_Mode,L229))</f>
        <v/>
      </c>
      <c r="N229">
        <f>IF(OR(L229="",B229=""),"",IF(ISNUMBER(MATCH(A229&amp;"|"&amp;B229,C_Key,0)),MATCH(A229&amp;"|"&amp;B229,C_Key,0),""))</f>
        <v/>
      </c>
      <c r="O229">
        <f>IF(N229="",0,INDEX(C_DropN,N229))</f>
        <v/>
      </c>
      <c r="P229">
        <f>IF(X229=1,IF(E229="",0,IF(ISNUMBER(E229),IF(E229&gt;=0,1,0),0)),0)</f>
        <v/>
      </c>
      <c r="Q229">
        <f>IF(AND(X229=1,E229=""),1,0)</f>
        <v/>
      </c>
      <c r="R229">
        <f>IF(P229=1,ROUND(E229/F229,10),"")</f>
        <v/>
      </c>
      <c r="S229">
        <f>IF(AND(P229=1,O229&gt;0),COUNTIFS(I_Course,A229,I_Cat,B229,I_Grd,1,I_Key,"&lt;"&amp;R229)+COUNTIFS(I_Course,A229,I_Cat,B229,I_Grd,1,I_Key,R229,I_Row,"&lt;"&amp;K229),"")</f>
        <v/>
      </c>
      <c r="T229">
        <f>IF(AND(P229=1,O229&gt;0),COUNTIFS(I_Course,A229,I_Cat,B229,I_Grd,1),"")</f>
        <v/>
      </c>
      <c r="U229">
        <f>IF(AND(P229=1,O229&gt;0),IF(S229&lt;MIN(O229,T229-1),1,0),0)</f>
        <v/>
      </c>
      <c r="V229">
        <f>IF(AND(P229=1,U229=0),1,0)</f>
        <v/>
      </c>
      <c r="W229">
        <f>IF(AND(Q229=1,ISNUMBER(D229)),INT(D229),"")</f>
        <v/>
      </c>
      <c r="X229">
        <f>IF(L229="",0,IF(G229="Yes",0,IF(NOT(ISNUMBER(F229)),0,IF(F229&lt;=0,0,IF(M229=3,1,IF(N229="",0,IF(INDEX(C_M,N229)=1,1,0)))))))</f>
        <v/>
      </c>
      <c r="Y229">
        <f>IF(LEFT(H229,3)="Not",1,0)</f>
        <v/>
      </c>
    </row>
    <row r="230">
      <c r="A230" s="18" t="n"/>
      <c r="B230" s="18" t="n"/>
      <c r="C230" s="18" t="n"/>
      <c r="D230" s="22" t="n"/>
      <c r="E230" s="19" t="n"/>
      <c r="F230" s="19" t="n"/>
      <c r="G230" s="18" t="n"/>
      <c r="H230" s="12">
        <f>IF(COUNTA(A230:G230)=0,"",IF(G230="Yes","Excused",IF(A230="","Not counted: course missing",IF(L230="","Not counted: course not on Courses sheet",IF(NOT(ISNUMBER(F230)),"Not counted: points possible missing",IF(F230&lt;=0,"Not counted: points possible missing",IF(X230=0,"Not counted: category not set up for this course",IF(E230="",IF(W230="","Upcoming",IF(W230&lt;Today,"Past due, no score yet","Upcoming")),IF(NOT(ISNUMBER(E230)),"Not counted: score isn't a number",IF(E230&lt;0,"Not counted: negative score",IF(U230=1,"Dropped (lowest)","Graded")))))))))))</f>
        <v/>
      </c>
      <c r="I230" s="16">
        <f>IF(P230=1,E230/F230,"")</f>
        <v/>
      </c>
      <c r="J230" s="17">
        <f>IF(W230="","",W230-Today)</f>
        <v/>
      </c>
      <c r="K230" t="n">
        <v>224</v>
      </c>
      <c r="L230">
        <f>IF(A230="","",IF(ISNUMBER(MATCH(A230,K_Name,0)),MATCH(A230,K_Name,0),""))</f>
        <v/>
      </c>
      <c r="M230">
        <f>IF(L230="","",INDEX(K_Mode,L230))</f>
        <v/>
      </c>
      <c r="N230">
        <f>IF(OR(L230="",B230=""),"",IF(ISNUMBER(MATCH(A230&amp;"|"&amp;B230,C_Key,0)),MATCH(A230&amp;"|"&amp;B230,C_Key,0),""))</f>
        <v/>
      </c>
      <c r="O230">
        <f>IF(N230="",0,INDEX(C_DropN,N230))</f>
        <v/>
      </c>
      <c r="P230">
        <f>IF(X230=1,IF(E230="",0,IF(ISNUMBER(E230),IF(E230&gt;=0,1,0),0)),0)</f>
        <v/>
      </c>
      <c r="Q230">
        <f>IF(AND(X230=1,E230=""),1,0)</f>
        <v/>
      </c>
      <c r="R230">
        <f>IF(P230=1,ROUND(E230/F230,10),"")</f>
        <v/>
      </c>
      <c r="S230">
        <f>IF(AND(P230=1,O230&gt;0),COUNTIFS(I_Course,A230,I_Cat,B230,I_Grd,1,I_Key,"&lt;"&amp;R230)+COUNTIFS(I_Course,A230,I_Cat,B230,I_Grd,1,I_Key,R230,I_Row,"&lt;"&amp;K230),"")</f>
        <v/>
      </c>
      <c r="T230">
        <f>IF(AND(P230=1,O230&gt;0),COUNTIFS(I_Course,A230,I_Cat,B230,I_Grd,1),"")</f>
        <v/>
      </c>
      <c r="U230">
        <f>IF(AND(P230=1,O230&gt;0),IF(S230&lt;MIN(O230,T230-1),1,0),0)</f>
        <v/>
      </c>
      <c r="V230">
        <f>IF(AND(P230=1,U230=0),1,0)</f>
        <v/>
      </c>
      <c r="W230">
        <f>IF(AND(Q230=1,ISNUMBER(D230)),INT(D230),"")</f>
        <v/>
      </c>
      <c r="X230">
        <f>IF(L230="",0,IF(G230="Yes",0,IF(NOT(ISNUMBER(F230)),0,IF(F230&lt;=0,0,IF(M230=3,1,IF(N230="",0,IF(INDEX(C_M,N230)=1,1,0)))))))</f>
        <v/>
      </c>
      <c r="Y230">
        <f>IF(LEFT(H230,3)="Not",1,0)</f>
        <v/>
      </c>
    </row>
    <row r="231">
      <c r="A231" s="18" t="n"/>
      <c r="B231" s="18" t="n"/>
      <c r="C231" s="18" t="n"/>
      <c r="D231" s="22" t="n"/>
      <c r="E231" s="19" t="n"/>
      <c r="F231" s="19" t="n"/>
      <c r="G231" s="18" t="n"/>
      <c r="H231" s="12">
        <f>IF(COUNTA(A231:G231)=0,"",IF(G231="Yes","Excused",IF(A231="","Not counted: course missing",IF(L231="","Not counted: course not on Courses sheet",IF(NOT(ISNUMBER(F231)),"Not counted: points possible missing",IF(F231&lt;=0,"Not counted: points possible missing",IF(X231=0,"Not counted: category not set up for this course",IF(E231="",IF(W231="","Upcoming",IF(W231&lt;Today,"Past due, no score yet","Upcoming")),IF(NOT(ISNUMBER(E231)),"Not counted: score isn't a number",IF(E231&lt;0,"Not counted: negative score",IF(U231=1,"Dropped (lowest)","Graded")))))))))))</f>
        <v/>
      </c>
      <c r="I231" s="16">
        <f>IF(P231=1,E231/F231,"")</f>
        <v/>
      </c>
      <c r="J231" s="17">
        <f>IF(W231="","",W231-Today)</f>
        <v/>
      </c>
      <c r="K231" t="n">
        <v>225</v>
      </c>
      <c r="L231">
        <f>IF(A231="","",IF(ISNUMBER(MATCH(A231,K_Name,0)),MATCH(A231,K_Name,0),""))</f>
        <v/>
      </c>
      <c r="M231">
        <f>IF(L231="","",INDEX(K_Mode,L231))</f>
        <v/>
      </c>
      <c r="N231">
        <f>IF(OR(L231="",B231=""),"",IF(ISNUMBER(MATCH(A231&amp;"|"&amp;B231,C_Key,0)),MATCH(A231&amp;"|"&amp;B231,C_Key,0),""))</f>
        <v/>
      </c>
      <c r="O231">
        <f>IF(N231="",0,INDEX(C_DropN,N231))</f>
        <v/>
      </c>
      <c r="P231">
        <f>IF(X231=1,IF(E231="",0,IF(ISNUMBER(E231),IF(E231&gt;=0,1,0),0)),0)</f>
        <v/>
      </c>
      <c r="Q231">
        <f>IF(AND(X231=1,E231=""),1,0)</f>
        <v/>
      </c>
      <c r="R231">
        <f>IF(P231=1,ROUND(E231/F231,10),"")</f>
        <v/>
      </c>
      <c r="S231">
        <f>IF(AND(P231=1,O231&gt;0),COUNTIFS(I_Course,A231,I_Cat,B231,I_Grd,1,I_Key,"&lt;"&amp;R231)+COUNTIFS(I_Course,A231,I_Cat,B231,I_Grd,1,I_Key,R231,I_Row,"&lt;"&amp;K231),"")</f>
        <v/>
      </c>
      <c r="T231">
        <f>IF(AND(P231=1,O231&gt;0),COUNTIFS(I_Course,A231,I_Cat,B231,I_Grd,1),"")</f>
        <v/>
      </c>
      <c r="U231">
        <f>IF(AND(P231=1,O231&gt;0),IF(S231&lt;MIN(O231,T231-1),1,0),0)</f>
        <v/>
      </c>
      <c r="V231">
        <f>IF(AND(P231=1,U231=0),1,0)</f>
        <v/>
      </c>
      <c r="W231">
        <f>IF(AND(Q231=1,ISNUMBER(D231)),INT(D231),"")</f>
        <v/>
      </c>
      <c r="X231">
        <f>IF(L231="",0,IF(G231="Yes",0,IF(NOT(ISNUMBER(F231)),0,IF(F231&lt;=0,0,IF(M231=3,1,IF(N231="",0,IF(INDEX(C_M,N231)=1,1,0)))))))</f>
        <v/>
      </c>
      <c r="Y231">
        <f>IF(LEFT(H231,3)="Not",1,0)</f>
        <v/>
      </c>
    </row>
    <row r="232">
      <c r="A232" s="18" t="n"/>
      <c r="B232" s="18" t="n"/>
      <c r="C232" s="18" t="n"/>
      <c r="D232" s="22" t="n"/>
      <c r="E232" s="19" t="n"/>
      <c r="F232" s="19" t="n"/>
      <c r="G232" s="18" t="n"/>
      <c r="H232" s="12">
        <f>IF(COUNTA(A232:G232)=0,"",IF(G232="Yes","Excused",IF(A232="","Not counted: course missing",IF(L232="","Not counted: course not on Courses sheet",IF(NOT(ISNUMBER(F232)),"Not counted: points possible missing",IF(F232&lt;=0,"Not counted: points possible missing",IF(X232=0,"Not counted: category not set up for this course",IF(E232="",IF(W232="","Upcoming",IF(W232&lt;Today,"Past due, no score yet","Upcoming")),IF(NOT(ISNUMBER(E232)),"Not counted: score isn't a number",IF(E232&lt;0,"Not counted: negative score",IF(U232=1,"Dropped (lowest)","Graded")))))))))))</f>
        <v/>
      </c>
      <c r="I232" s="16">
        <f>IF(P232=1,E232/F232,"")</f>
        <v/>
      </c>
      <c r="J232" s="17">
        <f>IF(W232="","",W232-Today)</f>
        <v/>
      </c>
      <c r="K232" t="n">
        <v>226</v>
      </c>
      <c r="L232">
        <f>IF(A232="","",IF(ISNUMBER(MATCH(A232,K_Name,0)),MATCH(A232,K_Name,0),""))</f>
        <v/>
      </c>
      <c r="M232">
        <f>IF(L232="","",INDEX(K_Mode,L232))</f>
        <v/>
      </c>
      <c r="N232">
        <f>IF(OR(L232="",B232=""),"",IF(ISNUMBER(MATCH(A232&amp;"|"&amp;B232,C_Key,0)),MATCH(A232&amp;"|"&amp;B232,C_Key,0),""))</f>
        <v/>
      </c>
      <c r="O232">
        <f>IF(N232="",0,INDEX(C_DropN,N232))</f>
        <v/>
      </c>
      <c r="P232">
        <f>IF(X232=1,IF(E232="",0,IF(ISNUMBER(E232),IF(E232&gt;=0,1,0),0)),0)</f>
        <v/>
      </c>
      <c r="Q232">
        <f>IF(AND(X232=1,E232=""),1,0)</f>
        <v/>
      </c>
      <c r="R232">
        <f>IF(P232=1,ROUND(E232/F232,10),"")</f>
        <v/>
      </c>
      <c r="S232">
        <f>IF(AND(P232=1,O232&gt;0),COUNTIFS(I_Course,A232,I_Cat,B232,I_Grd,1,I_Key,"&lt;"&amp;R232)+COUNTIFS(I_Course,A232,I_Cat,B232,I_Grd,1,I_Key,R232,I_Row,"&lt;"&amp;K232),"")</f>
        <v/>
      </c>
      <c r="T232">
        <f>IF(AND(P232=1,O232&gt;0),COUNTIFS(I_Course,A232,I_Cat,B232,I_Grd,1),"")</f>
        <v/>
      </c>
      <c r="U232">
        <f>IF(AND(P232=1,O232&gt;0),IF(S232&lt;MIN(O232,T232-1),1,0),0)</f>
        <v/>
      </c>
      <c r="V232">
        <f>IF(AND(P232=1,U232=0),1,0)</f>
        <v/>
      </c>
      <c r="W232">
        <f>IF(AND(Q232=1,ISNUMBER(D232)),INT(D232),"")</f>
        <v/>
      </c>
      <c r="X232">
        <f>IF(L232="",0,IF(G232="Yes",0,IF(NOT(ISNUMBER(F232)),0,IF(F232&lt;=0,0,IF(M232=3,1,IF(N232="",0,IF(INDEX(C_M,N232)=1,1,0)))))))</f>
        <v/>
      </c>
      <c r="Y232">
        <f>IF(LEFT(H232,3)="Not",1,0)</f>
        <v/>
      </c>
    </row>
    <row r="233">
      <c r="A233" s="18" t="n"/>
      <c r="B233" s="18" t="n"/>
      <c r="C233" s="18" t="n"/>
      <c r="D233" s="22" t="n"/>
      <c r="E233" s="19" t="n"/>
      <c r="F233" s="19" t="n"/>
      <c r="G233" s="18" t="n"/>
      <c r="H233" s="12">
        <f>IF(COUNTA(A233:G233)=0,"",IF(G233="Yes","Excused",IF(A233="","Not counted: course missing",IF(L233="","Not counted: course not on Courses sheet",IF(NOT(ISNUMBER(F233)),"Not counted: points possible missing",IF(F233&lt;=0,"Not counted: points possible missing",IF(X233=0,"Not counted: category not set up for this course",IF(E233="",IF(W233="","Upcoming",IF(W233&lt;Today,"Past due, no score yet","Upcoming")),IF(NOT(ISNUMBER(E233)),"Not counted: score isn't a number",IF(E233&lt;0,"Not counted: negative score",IF(U233=1,"Dropped (lowest)","Graded")))))))))))</f>
        <v/>
      </c>
      <c r="I233" s="16">
        <f>IF(P233=1,E233/F233,"")</f>
        <v/>
      </c>
      <c r="J233" s="17">
        <f>IF(W233="","",W233-Today)</f>
        <v/>
      </c>
      <c r="K233" t="n">
        <v>227</v>
      </c>
      <c r="L233">
        <f>IF(A233="","",IF(ISNUMBER(MATCH(A233,K_Name,0)),MATCH(A233,K_Name,0),""))</f>
        <v/>
      </c>
      <c r="M233">
        <f>IF(L233="","",INDEX(K_Mode,L233))</f>
        <v/>
      </c>
      <c r="N233">
        <f>IF(OR(L233="",B233=""),"",IF(ISNUMBER(MATCH(A233&amp;"|"&amp;B233,C_Key,0)),MATCH(A233&amp;"|"&amp;B233,C_Key,0),""))</f>
        <v/>
      </c>
      <c r="O233">
        <f>IF(N233="",0,INDEX(C_DropN,N233))</f>
        <v/>
      </c>
      <c r="P233">
        <f>IF(X233=1,IF(E233="",0,IF(ISNUMBER(E233),IF(E233&gt;=0,1,0),0)),0)</f>
        <v/>
      </c>
      <c r="Q233">
        <f>IF(AND(X233=1,E233=""),1,0)</f>
        <v/>
      </c>
      <c r="R233">
        <f>IF(P233=1,ROUND(E233/F233,10),"")</f>
        <v/>
      </c>
      <c r="S233">
        <f>IF(AND(P233=1,O233&gt;0),COUNTIFS(I_Course,A233,I_Cat,B233,I_Grd,1,I_Key,"&lt;"&amp;R233)+COUNTIFS(I_Course,A233,I_Cat,B233,I_Grd,1,I_Key,R233,I_Row,"&lt;"&amp;K233),"")</f>
        <v/>
      </c>
      <c r="T233">
        <f>IF(AND(P233=1,O233&gt;0),COUNTIFS(I_Course,A233,I_Cat,B233,I_Grd,1),"")</f>
        <v/>
      </c>
      <c r="U233">
        <f>IF(AND(P233=1,O233&gt;0),IF(S233&lt;MIN(O233,T233-1),1,0),0)</f>
        <v/>
      </c>
      <c r="V233">
        <f>IF(AND(P233=1,U233=0),1,0)</f>
        <v/>
      </c>
      <c r="W233">
        <f>IF(AND(Q233=1,ISNUMBER(D233)),INT(D233),"")</f>
        <v/>
      </c>
      <c r="X233">
        <f>IF(L233="",0,IF(G233="Yes",0,IF(NOT(ISNUMBER(F233)),0,IF(F233&lt;=0,0,IF(M233=3,1,IF(N233="",0,IF(INDEX(C_M,N233)=1,1,0)))))))</f>
        <v/>
      </c>
      <c r="Y233">
        <f>IF(LEFT(H233,3)="Not",1,0)</f>
        <v/>
      </c>
    </row>
    <row r="234">
      <c r="A234" s="18" t="n"/>
      <c r="B234" s="18" t="n"/>
      <c r="C234" s="18" t="n"/>
      <c r="D234" s="22" t="n"/>
      <c r="E234" s="19" t="n"/>
      <c r="F234" s="19" t="n"/>
      <c r="G234" s="18" t="n"/>
      <c r="H234" s="12">
        <f>IF(COUNTA(A234:G234)=0,"",IF(G234="Yes","Excused",IF(A234="","Not counted: course missing",IF(L234="","Not counted: course not on Courses sheet",IF(NOT(ISNUMBER(F234)),"Not counted: points possible missing",IF(F234&lt;=0,"Not counted: points possible missing",IF(X234=0,"Not counted: category not set up for this course",IF(E234="",IF(W234="","Upcoming",IF(W234&lt;Today,"Past due, no score yet","Upcoming")),IF(NOT(ISNUMBER(E234)),"Not counted: score isn't a number",IF(E234&lt;0,"Not counted: negative score",IF(U234=1,"Dropped (lowest)","Graded")))))))))))</f>
        <v/>
      </c>
      <c r="I234" s="16">
        <f>IF(P234=1,E234/F234,"")</f>
        <v/>
      </c>
      <c r="J234" s="17">
        <f>IF(W234="","",W234-Today)</f>
        <v/>
      </c>
      <c r="K234" t="n">
        <v>228</v>
      </c>
      <c r="L234">
        <f>IF(A234="","",IF(ISNUMBER(MATCH(A234,K_Name,0)),MATCH(A234,K_Name,0),""))</f>
        <v/>
      </c>
      <c r="M234">
        <f>IF(L234="","",INDEX(K_Mode,L234))</f>
        <v/>
      </c>
      <c r="N234">
        <f>IF(OR(L234="",B234=""),"",IF(ISNUMBER(MATCH(A234&amp;"|"&amp;B234,C_Key,0)),MATCH(A234&amp;"|"&amp;B234,C_Key,0),""))</f>
        <v/>
      </c>
      <c r="O234">
        <f>IF(N234="",0,INDEX(C_DropN,N234))</f>
        <v/>
      </c>
      <c r="P234">
        <f>IF(X234=1,IF(E234="",0,IF(ISNUMBER(E234),IF(E234&gt;=0,1,0),0)),0)</f>
        <v/>
      </c>
      <c r="Q234">
        <f>IF(AND(X234=1,E234=""),1,0)</f>
        <v/>
      </c>
      <c r="R234">
        <f>IF(P234=1,ROUND(E234/F234,10),"")</f>
        <v/>
      </c>
      <c r="S234">
        <f>IF(AND(P234=1,O234&gt;0),COUNTIFS(I_Course,A234,I_Cat,B234,I_Grd,1,I_Key,"&lt;"&amp;R234)+COUNTIFS(I_Course,A234,I_Cat,B234,I_Grd,1,I_Key,R234,I_Row,"&lt;"&amp;K234),"")</f>
        <v/>
      </c>
      <c r="T234">
        <f>IF(AND(P234=1,O234&gt;0),COUNTIFS(I_Course,A234,I_Cat,B234,I_Grd,1),"")</f>
        <v/>
      </c>
      <c r="U234">
        <f>IF(AND(P234=1,O234&gt;0),IF(S234&lt;MIN(O234,T234-1),1,0),0)</f>
        <v/>
      </c>
      <c r="V234">
        <f>IF(AND(P234=1,U234=0),1,0)</f>
        <v/>
      </c>
      <c r="W234">
        <f>IF(AND(Q234=1,ISNUMBER(D234)),INT(D234),"")</f>
        <v/>
      </c>
      <c r="X234">
        <f>IF(L234="",0,IF(G234="Yes",0,IF(NOT(ISNUMBER(F234)),0,IF(F234&lt;=0,0,IF(M234=3,1,IF(N234="",0,IF(INDEX(C_M,N234)=1,1,0)))))))</f>
        <v/>
      </c>
      <c r="Y234">
        <f>IF(LEFT(H234,3)="Not",1,0)</f>
        <v/>
      </c>
    </row>
    <row r="235">
      <c r="A235" s="18" t="n"/>
      <c r="B235" s="18" t="n"/>
      <c r="C235" s="18" t="n"/>
      <c r="D235" s="22" t="n"/>
      <c r="E235" s="19" t="n"/>
      <c r="F235" s="19" t="n"/>
      <c r="G235" s="18" t="n"/>
      <c r="H235" s="12">
        <f>IF(COUNTA(A235:G235)=0,"",IF(G235="Yes","Excused",IF(A235="","Not counted: course missing",IF(L235="","Not counted: course not on Courses sheet",IF(NOT(ISNUMBER(F235)),"Not counted: points possible missing",IF(F235&lt;=0,"Not counted: points possible missing",IF(X235=0,"Not counted: category not set up for this course",IF(E235="",IF(W235="","Upcoming",IF(W235&lt;Today,"Past due, no score yet","Upcoming")),IF(NOT(ISNUMBER(E235)),"Not counted: score isn't a number",IF(E235&lt;0,"Not counted: negative score",IF(U235=1,"Dropped (lowest)","Graded")))))))))))</f>
        <v/>
      </c>
      <c r="I235" s="16">
        <f>IF(P235=1,E235/F235,"")</f>
        <v/>
      </c>
      <c r="J235" s="17">
        <f>IF(W235="","",W235-Today)</f>
        <v/>
      </c>
      <c r="K235" t="n">
        <v>229</v>
      </c>
      <c r="L235">
        <f>IF(A235="","",IF(ISNUMBER(MATCH(A235,K_Name,0)),MATCH(A235,K_Name,0),""))</f>
        <v/>
      </c>
      <c r="M235">
        <f>IF(L235="","",INDEX(K_Mode,L235))</f>
        <v/>
      </c>
      <c r="N235">
        <f>IF(OR(L235="",B235=""),"",IF(ISNUMBER(MATCH(A235&amp;"|"&amp;B235,C_Key,0)),MATCH(A235&amp;"|"&amp;B235,C_Key,0),""))</f>
        <v/>
      </c>
      <c r="O235">
        <f>IF(N235="",0,INDEX(C_DropN,N235))</f>
        <v/>
      </c>
      <c r="P235">
        <f>IF(X235=1,IF(E235="",0,IF(ISNUMBER(E235),IF(E235&gt;=0,1,0),0)),0)</f>
        <v/>
      </c>
      <c r="Q235">
        <f>IF(AND(X235=1,E235=""),1,0)</f>
        <v/>
      </c>
      <c r="R235">
        <f>IF(P235=1,ROUND(E235/F235,10),"")</f>
        <v/>
      </c>
      <c r="S235">
        <f>IF(AND(P235=1,O235&gt;0),COUNTIFS(I_Course,A235,I_Cat,B235,I_Grd,1,I_Key,"&lt;"&amp;R235)+COUNTIFS(I_Course,A235,I_Cat,B235,I_Grd,1,I_Key,R235,I_Row,"&lt;"&amp;K235),"")</f>
        <v/>
      </c>
      <c r="T235">
        <f>IF(AND(P235=1,O235&gt;0),COUNTIFS(I_Course,A235,I_Cat,B235,I_Grd,1),"")</f>
        <v/>
      </c>
      <c r="U235">
        <f>IF(AND(P235=1,O235&gt;0),IF(S235&lt;MIN(O235,T235-1),1,0),0)</f>
        <v/>
      </c>
      <c r="V235">
        <f>IF(AND(P235=1,U235=0),1,0)</f>
        <v/>
      </c>
      <c r="W235">
        <f>IF(AND(Q235=1,ISNUMBER(D235)),INT(D235),"")</f>
        <v/>
      </c>
      <c r="X235">
        <f>IF(L235="",0,IF(G235="Yes",0,IF(NOT(ISNUMBER(F235)),0,IF(F235&lt;=0,0,IF(M235=3,1,IF(N235="",0,IF(INDEX(C_M,N235)=1,1,0)))))))</f>
        <v/>
      </c>
      <c r="Y235">
        <f>IF(LEFT(H235,3)="Not",1,0)</f>
        <v/>
      </c>
    </row>
    <row r="236">
      <c r="A236" s="18" t="n"/>
      <c r="B236" s="18" t="n"/>
      <c r="C236" s="18" t="n"/>
      <c r="D236" s="22" t="n"/>
      <c r="E236" s="19" t="n"/>
      <c r="F236" s="19" t="n"/>
      <c r="G236" s="18" t="n"/>
      <c r="H236" s="12">
        <f>IF(COUNTA(A236:G236)=0,"",IF(G236="Yes","Excused",IF(A236="","Not counted: course missing",IF(L236="","Not counted: course not on Courses sheet",IF(NOT(ISNUMBER(F236)),"Not counted: points possible missing",IF(F236&lt;=0,"Not counted: points possible missing",IF(X236=0,"Not counted: category not set up for this course",IF(E236="",IF(W236="","Upcoming",IF(W236&lt;Today,"Past due, no score yet","Upcoming")),IF(NOT(ISNUMBER(E236)),"Not counted: score isn't a number",IF(E236&lt;0,"Not counted: negative score",IF(U236=1,"Dropped (lowest)","Graded")))))))))))</f>
        <v/>
      </c>
      <c r="I236" s="16">
        <f>IF(P236=1,E236/F236,"")</f>
        <v/>
      </c>
      <c r="J236" s="17">
        <f>IF(W236="","",W236-Today)</f>
        <v/>
      </c>
      <c r="K236" t="n">
        <v>230</v>
      </c>
      <c r="L236">
        <f>IF(A236="","",IF(ISNUMBER(MATCH(A236,K_Name,0)),MATCH(A236,K_Name,0),""))</f>
        <v/>
      </c>
      <c r="M236">
        <f>IF(L236="","",INDEX(K_Mode,L236))</f>
        <v/>
      </c>
      <c r="N236">
        <f>IF(OR(L236="",B236=""),"",IF(ISNUMBER(MATCH(A236&amp;"|"&amp;B236,C_Key,0)),MATCH(A236&amp;"|"&amp;B236,C_Key,0),""))</f>
        <v/>
      </c>
      <c r="O236">
        <f>IF(N236="",0,INDEX(C_DropN,N236))</f>
        <v/>
      </c>
      <c r="P236">
        <f>IF(X236=1,IF(E236="",0,IF(ISNUMBER(E236),IF(E236&gt;=0,1,0),0)),0)</f>
        <v/>
      </c>
      <c r="Q236">
        <f>IF(AND(X236=1,E236=""),1,0)</f>
        <v/>
      </c>
      <c r="R236">
        <f>IF(P236=1,ROUND(E236/F236,10),"")</f>
        <v/>
      </c>
      <c r="S236">
        <f>IF(AND(P236=1,O236&gt;0),COUNTIFS(I_Course,A236,I_Cat,B236,I_Grd,1,I_Key,"&lt;"&amp;R236)+COUNTIFS(I_Course,A236,I_Cat,B236,I_Grd,1,I_Key,R236,I_Row,"&lt;"&amp;K236),"")</f>
        <v/>
      </c>
      <c r="T236">
        <f>IF(AND(P236=1,O236&gt;0),COUNTIFS(I_Course,A236,I_Cat,B236,I_Grd,1),"")</f>
        <v/>
      </c>
      <c r="U236">
        <f>IF(AND(P236=1,O236&gt;0),IF(S236&lt;MIN(O236,T236-1),1,0),0)</f>
        <v/>
      </c>
      <c r="V236">
        <f>IF(AND(P236=1,U236=0),1,0)</f>
        <v/>
      </c>
      <c r="W236">
        <f>IF(AND(Q236=1,ISNUMBER(D236)),INT(D236),"")</f>
        <v/>
      </c>
      <c r="X236">
        <f>IF(L236="",0,IF(G236="Yes",0,IF(NOT(ISNUMBER(F236)),0,IF(F236&lt;=0,0,IF(M236=3,1,IF(N236="",0,IF(INDEX(C_M,N236)=1,1,0)))))))</f>
        <v/>
      </c>
      <c r="Y236">
        <f>IF(LEFT(H236,3)="Not",1,0)</f>
        <v/>
      </c>
    </row>
    <row r="237">
      <c r="A237" s="18" t="n"/>
      <c r="B237" s="18" t="n"/>
      <c r="C237" s="18" t="n"/>
      <c r="D237" s="22" t="n"/>
      <c r="E237" s="19" t="n"/>
      <c r="F237" s="19" t="n"/>
      <c r="G237" s="18" t="n"/>
      <c r="H237" s="12">
        <f>IF(COUNTA(A237:G237)=0,"",IF(G237="Yes","Excused",IF(A237="","Not counted: course missing",IF(L237="","Not counted: course not on Courses sheet",IF(NOT(ISNUMBER(F237)),"Not counted: points possible missing",IF(F237&lt;=0,"Not counted: points possible missing",IF(X237=0,"Not counted: category not set up for this course",IF(E237="",IF(W237="","Upcoming",IF(W237&lt;Today,"Past due, no score yet","Upcoming")),IF(NOT(ISNUMBER(E237)),"Not counted: score isn't a number",IF(E237&lt;0,"Not counted: negative score",IF(U237=1,"Dropped (lowest)","Graded")))))))))))</f>
        <v/>
      </c>
      <c r="I237" s="16">
        <f>IF(P237=1,E237/F237,"")</f>
        <v/>
      </c>
      <c r="J237" s="17">
        <f>IF(W237="","",W237-Today)</f>
        <v/>
      </c>
      <c r="K237" t="n">
        <v>231</v>
      </c>
      <c r="L237">
        <f>IF(A237="","",IF(ISNUMBER(MATCH(A237,K_Name,0)),MATCH(A237,K_Name,0),""))</f>
        <v/>
      </c>
      <c r="M237">
        <f>IF(L237="","",INDEX(K_Mode,L237))</f>
        <v/>
      </c>
      <c r="N237">
        <f>IF(OR(L237="",B237=""),"",IF(ISNUMBER(MATCH(A237&amp;"|"&amp;B237,C_Key,0)),MATCH(A237&amp;"|"&amp;B237,C_Key,0),""))</f>
        <v/>
      </c>
      <c r="O237">
        <f>IF(N237="",0,INDEX(C_DropN,N237))</f>
        <v/>
      </c>
      <c r="P237">
        <f>IF(X237=1,IF(E237="",0,IF(ISNUMBER(E237),IF(E237&gt;=0,1,0),0)),0)</f>
        <v/>
      </c>
      <c r="Q237">
        <f>IF(AND(X237=1,E237=""),1,0)</f>
        <v/>
      </c>
      <c r="R237">
        <f>IF(P237=1,ROUND(E237/F237,10),"")</f>
        <v/>
      </c>
      <c r="S237">
        <f>IF(AND(P237=1,O237&gt;0),COUNTIFS(I_Course,A237,I_Cat,B237,I_Grd,1,I_Key,"&lt;"&amp;R237)+COUNTIFS(I_Course,A237,I_Cat,B237,I_Grd,1,I_Key,R237,I_Row,"&lt;"&amp;K237),"")</f>
        <v/>
      </c>
      <c r="T237">
        <f>IF(AND(P237=1,O237&gt;0),COUNTIFS(I_Course,A237,I_Cat,B237,I_Grd,1),"")</f>
        <v/>
      </c>
      <c r="U237">
        <f>IF(AND(P237=1,O237&gt;0),IF(S237&lt;MIN(O237,T237-1),1,0),0)</f>
        <v/>
      </c>
      <c r="V237">
        <f>IF(AND(P237=1,U237=0),1,0)</f>
        <v/>
      </c>
      <c r="W237">
        <f>IF(AND(Q237=1,ISNUMBER(D237)),INT(D237),"")</f>
        <v/>
      </c>
      <c r="X237">
        <f>IF(L237="",0,IF(G237="Yes",0,IF(NOT(ISNUMBER(F237)),0,IF(F237&lt;=0,0,IF(M237=3,1,IF(N237="",0,IF(INDEX(C_M,N237)=1,1,0)))))))</f>
        <v/>
      </c>
      <c r="Y237">
        <f>IF(LEFT(H237,3)="Not",1,0)</f>
        <v/>
      </c>
    </row>
    <row r="238">
      <c r="A238" s="18" t="n"/>
      <c r="B238" s="18" t="n"/>
      <c r="C238" s="18" t="n"/>
      <c r="D238" s="22" t="n"/>
      <c r="E238" s="19" t="n"/>
      <c r="F238" s="19" t="n"/>
      <c r="G238" s="18" t="n"/>
      <c r="H238" s="12">
        <f>IF(COUNTA(A238:G238)=0,"",IF(G238="Yes","Excused",IF(A238="","Not counted: course missing",IF(L238="","Not counted: course not on Courses sheet",IF(NOT(ISNUMBER(F238)),"Not counted: points possible missing",IF(F238&lt;=0,"Not counted: points possible missing",IF(X238=0,"Not counted: category not set up for this course",IF(E238="",IF(W238="","Upcoming",IF(W238&lt;Today,"Past due, no score yet","Upcoming")),IF(NOT(ISNUMBER(E238)),"Not counted: score isn't a number",IF(E238&lt;0,"Not counted: negative score",IF(U238=1,"Dropped (lowest)","Graded")))))))))))</f>
        <v/>
      </c>
      <c r="I238" s="16">
        <f>IF(P238=1,E238/F238,"")</f>
        <v/>
      </c>
      <c r="J238" s="17">
        <f>IF(W238="","",W238-Today)</f>
        <v/>
      </c>
      <c r="K238" t="n">
        <v>232</v>
      </c>
      <c r="L238">
        <f>IF(A238="","",IF(ISNUMBER(MATCH(A238,K_Name,0)),MATCH(A238,K_Name,0),""))</f>
        <v/>
      </c>
      <c r="M238">
        <f>IF(L238="","",INDEX(K_Mode,L238))</f>
        <v/>
      </c>
      <c r="N238">
        <f>IF(OR(L238="",B238=""),"",IF(ISNUMBER(MATCH(A238&amp;"|"&amp;B238,C_Key,0)),MATCH(A238&amp;"|"&amp;B238,C_Key,0),""))</f>
        <v/>
      </c>
      <c r="O238">
        <f>IF(N238="",0,INDEX(C_DropN,N238))</f>
        <v/>
      </c>
      <c r="P238">
        <f>IF(X238=1,IF(E238="",0,IF(ISNUMBER(E238),IF(E238&gt;=0,1,0),0)),0)</f>
        <v/>
      </c>
      <c r="Q238">
        <f>IF(AND(X238=1,E238=""),1,0)</f>
        <v/>
      </c>
      <c r="R238">
        <f>IF(P238=1,ROUND(E238/F238,10),"")</f>
        <v/>
      </c>
      <c r="S238">
        <f>IF(AND(P238=1,O238&gt;0),COUNTIFS(I_Course,A238,I_Cat,B238,I_Grd,1,I_Key,"&lt;"&amp;R238)+COUNTIFS(I_Course,A238,I_Cat,B238,I_Grd,1,I_Key,R238,I_Row,"&lt;"&amp;K238),"")</f>
        <v/>
      </c>
      <c r="T238">
        <f>IF(AND(P238=1,O238&gt;0),COUNTIFS(I_Course,A238,I_Cat,B238,I_Grd,1),"")</f>
        <v/>
      </c>
      <c r="U238">
        <f>IF(AND(P238=1,O238&gt;0),IF(S238&lt;MIN(O238,T238-1),1,0),0)</f>
        <v/>
      </c>
      <c r="V238">
        <f>IF(AND(P238=1,U238=0),1,0)</f>
        <v/>
      </c>
      <c r="W238">
        <f>IF(AND(Q238=1,ISNUMBER(D238)),INT(D238),"")</f>
        <v/>
      </c>
      <c r="X238">
        <f>IF(L238="",0,IF(G238="Yes",0,IF(NOT(ISNUMBER(F238)),0,IF(F238&lt;=0,0,IF(M238=3,1,IF(N238="",0,IF(INDEX(C_M,N238)=1,1,0)))))))</f>
        <v/>
      </c>
      <c r="Y238">
        <f>IF(LEFT(H238,3)="Not",1,0)</f>
        <v/>
      </c>
    </row>
    <row r="239">
      <c r="A239" s="18" t="n"/>
      <c r="B239" s="18" t="n"/>
      <c r="C239" s="18" t="n"/>
      <c r="D239" s="22" t="n"/>
      <c r="E239" s="19" t="n"/>
      <c r="F239" s="19" t="n"/>
      <c r="G239" s="18" t="n"/>
      <c r="H239" s="12">
        <f>IF(COUNTA(A239:G239)=0,"",IF(G239="Yes","Excused",IF(A239="","Not counted: course missing",IF(L239="","Not counted: course not on Courses sheet",IF(NOT(ISNUMBER(F239)),"Not counted: points possible missing",IF(F239&lt;=0,"Not counted: points possible missing",IF(X239=0,"Not counted: category not set up for this course",IF(E239="",IF(W239="","Upcoming",IF(W239&lt;Today,"Past due, no score yet","Upcoming")),IF(NOT(ISNUMBER(E239)),"Not counted: score isn't a number",IF(E239&lt;0,"Not counted: negative score",IF(U239=1,"Dropped (lowest)","Graded")))))))))))</f>
        <v/>
      </c>
      <c r="I239" s="16">
        <f>IF(P239=1,E239/F239,"")</f>
        <v/>
      </c>
      <c r="J239" s="17">
        <f>IF(W239="","",W239-Today)</f>
        <v/>
      </c>
      <c r="K239" t="n">
        <v>233</v>
      </c>
      <c r="L239">
        <f>IF(A239="","",IF(ISNUMBER(MATCH(A239,K_Name,0)),MATCH(A239,K_Name,0),""))</f>
        <v/>
      </c>
      <c r="M239">
        <f>IF(L239="","",INDEX(K_Mode,L239))</f>
        <v/>
      </c>
      <c r="N239">
        <f>IF(OR(L239="",B239=""),"",IF(ISNUMBER(MATCH(A239&amp;"|"&amp;B239,C_Key,0)),MATCH(A239&amp;"|"&amp;B239,C_Key,0),""))</f>
        <v/>
      </c>
      <c r="O239">
        <f>IF(N239="",0,INDEX(C_DropN,N239))</f>
        <v/>
      </c>
      <c r="P239">
        <f>IF(X239=1,IF(E239="",0,IF(ISNUMBER(E239),IF(E239&gt;=0,1,0),0)),0)</f>
        <v/>
      </c>
      <c r="Q239">
        <f>IF(AND(X239=1,E239=""),1,0)</f>
        <v/>
      </c>
      <c r="R239">
        <f>IF(P239=1,ROUND(E239/F239,10),"")</f>
        <v/>
      </c>
      <c r="S239">
        <f>IF(AND(P239=1,O239&gt;0),COUNTIFS(I_Course,A239,I_Cat,B239,I_Grd,1,I_Key,"&lt;"&amp;R239)+COUNTIFS(I_Course,A239,I_Cat,B239,I_Grd,1,I_Key,R239,I_Row,"&lt;"&amp;K239),"")</f>
        <v/>
      </c>
      <c r="T239">
        <f>IF(AND(P239=1,O239&gt;0),COUNTIFS(I_Course,A239,I_Cat,B239,I_Grd,1),"")</f>
        <v/>
      </c>
      <c r="U239">
        <f>IF(AND(P239=1,O239&gt;0),IF(S239&lt;MIN(O239,T239-1),1,0),0)</f>
        <v/>
      </c>
      <c r="V239">
        <f>IF(AND(P239=1,U239=0),1,0)</f>
        <v/>
      </c>
      <c r="W239">
        <f>IF(AND(Q239=1,ISNUMBER(D239)),INT(D239),"")</f>
        <v/>
      </c>
      <c r="X239">
        <f>IF(L239="",0,IF(G239="Yes",0,IF(NOT(ISNUMBER(F239)),0,IF(F239&lt;=0,0,IF(M239=3,1,IF(N239="",0,IF(INDEX(C_M,N239)=1,1,0)))))))</f>
        <v/>
      </c>
      <c r="Y239">
        <f>IF(LEFT(H239,3)="Not",1,0)</f>
        <v/>
      </c>
    </row>
    <row r="240">
      <c r="A240" s="18" t="n"/>
      <c r="B240" s="18" t="n"/>
      <c r="C240" s="18" t="n"/>
      <c r="D240" s="22" t="n"/>
      <c r="E240" s="19" t="n"/>
      <c r="F240" s="19" t="n"/>
      <c r="G240" s="18" t="n"/>
      <c r="H240" s="12">
        <f>IF(COUNTA(A240:G240)=0,"",IF(G240="Yes","Excused",IF(A240="","Not counted: course missing",IF(L240="","Not counted: course not on Courses sheet",IF(NOT(ISNUMBER(F240)),"Not counted: points possible missing",IF(F240&lt;=0,"Not counted: points possible missing",IF(X240=0,"Not counted: category not set up for this course",IF(E240="",IF(W240="","Upcoming",IF(W240&lt;Today,"Past due, no score yet","Upcoming")),IF(NOT(ISNUMBER(E240)),"Not counted: score isn't a number",IF(E240&lt;0,"Not counted: negative score",IF(U240=1,"Dropped (lowest)","Graded")))))))))))</f>
        <v/>
      </c>
      <c r="I240" s="16">
        <f>IF(P240=1,E240/F240,"")</f>
        <v/>
      </c>
      <c r="J240" s="17">
        <f>IF(W240="","",W240-Today)</f>
        <v/>
      </c>
      <c r="K240" t="n">
        <v>234</v>
      </c>
      <c r="L240">
        <f>IF(A240="","",IF(ISNUMBER(MATCH(A240,K_Name,0)),MATCH(A240,K_Name,0),""))</f>
        <v/>
      </c>
      <c r="M240">
        <f>IF(L240="","",INDEX(K_Mode,L240))</f>
        <v/>
      </c>
      <c r="N240">
        <f>IF(OR(L240="",B240=""),"",IF(ISNUMBER(MATCH(A240&amp;"|"&amp;B240,C_Key,0)),MATCH(A240&amp;"|"&amp;B240,C_Key,0),""))</f>
        <v/>
      </c>
      <c r="O240">
        <f>IF(N240="",0,INDEX(C_DropN,N240))</f>
        <v/>
      </c>
      <c r="P240">
        <f>IF(X240=1,IF(E240="",0,IF(ISNUMBER(E240),IF(E240&gt;=0,1,0),0)),0)</f>
        <v/>
      </c>
      <c r="Q240">
        <f>IF(AND(X240=1,E240=""),1,0)</f>
        <v/>
      </c>
      <c r="R240">
        <f>IF(P240=1,ROUND(E240/F240,10),"")</f>
        <v/>
      </c>
      <c r="S240">
        <f>IF(AND(P240=1,O240&gt;0),COUNTIFS(I_Course,A240,I_Cat,B240,I_Grd,1,I_Key,"&lt;"&amp;R240)+COUNTIFS(I_Course,A240,I_Cat,B240,I_Grd,1,I_Key,R240,I_Row,"&lt;"&amp;K240),"")</f>
        <v/>
      </c>
      <c r="T240">
        <f>IF(AND(P240=1,O240&gt;0),COUNTIFS(I_Course,A240,I_Cat,B240,I_Grd,1),"")</f>
        <v/>
      </c>
      <c r="U240">
        <f>IF(AND(P240=1,O240&gt;0),IF(S240&lt;MIN(O240,T240-1),1,0),0)</f>
        <v/>
      </c>
      <c r="V240">
        <f>IF(AND(P240=1,U240=0),1,0)</f>
        <v/>
      </c>
      <c r="W240">
        <f>IF(AND(Q240=1,ISNUMBER(D240)),INT(D240),"")</f>
        <v/>
      </c>
      <c r="X240">
        <f>IF(L240="",0,IF(G240="Yes",0,IF(NOT(ISNUMBER(F240)),0,IF(F240&lt;=0,0,IF(M240=3,1,IF(N240="",0,IF(INDEX(C_M,N240)=1,1,0)))))))</f>
        <v/>
      </c>
      <c r="Y240">
        <f>IF(LEFT(H240,3)="Not",1,0)</f>
        <v/>
      </c>
    </row>
    <row r="241">
      <c r="A241" s="18" t="n"/>
      <c r="B241" s="18" t="n"/>
      <c r="C241" s="18" t="n"/>
      <c r="D241" s="22" t="n"/>
      <c r="E241" s="19" t="n"/>
      <c r="F241" s="19" t="n"/>
      <c r="G241" s="18" t="n"/>
      <c r="H241" s="12">
        <f>IF(COUNTA(A241:G241)=0,"",IF(G241="Yes","Excused",IF(A241="","Not counted: course missing",IF(L241="","Not counted: course not on Courses sheet",IF(NOT(ISNUMBER(F241)),"Not counted: points possible missing",IF(F241&lt;=0,"Not counted: points possible missing",IF(X241=0,"Not counted: category not set up for this course",IF(E241="",IF(W241="","Upcoming",IF(W241&lt;Today,"Past due, no score yet","Upcoming")),IF(NOT(ISNUMBER(E241)),"Not counted: score isn't a number",IF(E241&lt;0,"Not counted: negative score",IF(U241=1,"Dropped (lowest)","Graded")))))))))))</f>
        <v/>
      </c>
      <c r="I241" s="16">
        <f>IF(P241=1,E241/F241,"")</f>
        <v/>
      </c>
      <c r="J241" s="17">
        <f>IF(W241="","",W241-Today)</f>
        <v/>
      </c>
      <c r="K241" t="n">
        <v>235</v>
      </c>
      <c r="L241">
        <f>IF(A241="","",IF(ISNUMBER(MATCH(A241,K_Name,0)),MATCH(A241,K_Name,0),""))</f>
        <v/>
      </c>
      <c r="M241">
        <f>IF(L241="","",INDEX(K_Mode,L241))</f>
        <v/>
      </c>
      <c r="N241">
        <f>IF(OR(L241="",B241=""),"",IF(ISNUMBER(MATCH(A241&amp;"|"&amp;B241,C_Key,0)),MATCH(A241&amp;"|"&amp;B241,C_Key,0),""))</f>
        <v/>
      </c>
      <c r="O241">
        <f>IF(N241="",0,INDEX(C_DropN,N241))</f>
        <v/>
      </c>
      <c r="P241">
        <f>IF(X241=1,IF(E241="",0,IF(ISNUMBER(E241),IF(E241&gt;=0,1,0),0)),0)</f>
        <v/>
      </c>
      <c r="Q241">
        <f>IF(AND(X241=1,E241=""),1,0)</f>
        <v/>
      </c>
      <c r="R241">
        <f>IF(P241=1,ROUND(E241/F241,10),"")</f>
        <v/>
      </c>
      <c r="S241">
        <f>IF(AND(P241=1,O241&gt;0),COUNTIFS(I_Course,A241,I_Cat,B241,I_Grd,1,I_Key,"&lt;"&amp;R241)+COUNTIFS(I_Course,A241,I_Cat,B241,I_Grd,1,I_Key,R241,I_Row,"&lt;"&amp;K241),"")</f>
        <v/>
      </c>
      <c r="T241">
        <f>IF(AND(P241=1,O241&gt;0),COUNTIFS(I_Course,A241,I_Cat,B241,I_Grd,1),"")</f>
        <v/>
      </c>
      <c r="U241">
        <f>IF(AND(P241=1,O241&gt;0),IF(S241&lt;MIN(O241,T241-1),1,0),0)</f>
        <v/>
      </c>
      <c r="V241">
        <f>IF(AND(P241=1,U241=0),1,0)</f>
        <v/>
      </c>
      <c r="W241">
        <f>IF(AND(Q241=1,ISNUMBER(D241)),INT(D241),"")</f>
        <v/>
      </c>
      <c r="X241">
        <f>IF(L241="",0,IF(G241="Yes",0,IF(NOT(ISNUMBER(F241)),0,IF(F241&lt;=0,0,IF(M241=3,1,IF(N241="",0,IF(INDEX(C_M,N241)=1,1,0)))))))</f>
        <v/>
      </c>
      <c r="Y241">
        <f>IF(LEFT(H241,3)="Not",1,0)</f>
        <v/>
      </c>
    </row>
    <row r="242">
      <c r="A242" s="18" t="n"/>
      <c r="B242" s="18" t="n"/>
      <c r="C242" s="18" t="n"/>
      <c r="D242" s="22" t="n"/>
      <c r="E242" s="19" t="n"/>
      <c r="F242" s="19" t="n"/>
      <c r="G242" s="18" t="n"/>
      <c r="H242" s="12">
        <f>IF(COUNTA(A242:G242)=0,"",IF(G242="Yes","Excused",IF(A242="","Not counted: course missing",IF(L242="","Not counted: course not on Courses sheet",IF(NOT(ISNUMBER(F242)),"Not counted: points possible missing",IF(F242&lt;=0,"Not counted: points possible missing",IF(X242=0,"Not counted: category not set up for this course",IF(E242="",IF(W242="","Upcoming",IF(W242&lt;Today,"Past due, no score yet","Upcoming")),IF(NOT(ISNUMBER(E242)),"Not counted: score isn't a number",IF(E242&lt;0,"Not counted: negative score",IF(U242=1,"Dropped (lowest)","Graded")))))))))))</f>
        <v/>
      </c>
      <c r="I242" s="16">
        <f>IF(P242=1,E242/F242,"")</f>
        <v/>
      </c>
      <c r="J242" s="17">
        <f>IF(W242="","",W242-Today)</f>
        <v/>
      </c>
      <c r="K242" t="n">
        <v>236</v>
      </c>
      <c r="L242">
        <f>IF(A242="","",IF(ISNUMBER(MATCH(A242,K_Name,0)),MATCH(A242,K_Name,0),""))</f>
        <v/>
      </c>
      <c r="M242">
        <f>IF(L242="","",INDEX(K_Mode,L242))</f>
        <v/>
      </c>
      <c r="N242">
        <f>IF(OR(L242="",B242=""),"",IF(ISNUMBER(MATCH(A242&amp;"|"&amp;B242,C_Key,0)),MATCH(A242&amp;"|"&amp;B242,C_Key,0),""))</f>
        <v/>
      </c>
      <c r="O242">
        <f>IF(N242="",0,INDEX(C_DropN,N242))</f>
        <v/>
      </c>
      <c r="P242">
        <f>IF(X242=1,IF(E242="",0,IF(ISNUMBER(E242),IF(E242&gt;=0,1,0),0)),0)</f>
        <v/>
      </c>
      <c r="Q242">
        <f>IF(AND(X242=1,E242=""),1,0)</f>
        <v/>
      </c>
      <c r="R242">
        <f>IF(P242=1,ROUND(E242/F242,10),"")</f>
        <v/>
      </c>
      <c r="S242">
        <f>IF(AND(P242=1,O242&gt;0),COUNTIFS(I_Course,A242,I_Cat,B242,I_Grd,1,I_Key,"&lt;"&amp;R242)+COUNTIFS(I_Course,A242,I_Cat,B242,I_Grd,1,I_Key,R242,I_Row,"&lt;"&amp;K242),"")</f>
        <v/>
      </c>
      <c r="T242">
        <f>IF(AND(P242=1,O242&gt;0),COUNTIFS(I_Course,A242,I_Cat,B242,I_Grd,1),"")</f>
        <v/>
      </c>
      <c r="U242">
        <f>IF(AND(P242=1,O242&gt;0),IF(S242&lt;MIN(O242,T242-1),1,0),0)</f>
        <v/>
      </c>
      <c r="V242">
        <f>IF(AND(P242=1,U242=0),1,0)</f>
        <v/>
      </c>
      <c r="W242">
        <f>IF(AND(Q242=1,ISNUMBER(D242)),INT(D242),"")</f>
        <v/>
      </c>
      <c r="X242">
        <f>IF(L242="",0,IF(G242="Yes",0,IF(NOT(ISNUMBER(F242)),0,IF(F242&lt;=0,0,IF(M242=3,1,IF(N242="",0,IF(INDEX(C_M,N242)=1,1,0)))))))</f>
        <v/>
      </c>
      <c r="Y242">
        <f>IF(LEFT(H242,3)="Not",1,0)</f>
        <v/>
      </c>
    </row>
    <row r="243">
      <c r="A243" s="18" t="n"/>
      <c r="B243" s="18" t="n"/>
      <c r="C243" s="18" t="n"/>
      <c r="D243" s="22" t="n"/>
      <c r="E243" s="19" t="n"/>
      <c r="F243" s="19" t="n"/>
      <c r="G243" s="18" t="n"/>
      <c r="H243" s="12">
        <f>IF(COUNTA(A243:G243)=0,"",IF(G243="Yes","Excused",IF(A243="","Not counted: course missing",IF(L243="","Not counted: course not on Courses sheet",IF(NOT(ISNUMBER(F243)),"Not counted: points possible missing",IF(F243&lt;=0,"Not counted: points possible missing",IF(X243=0,"Not counted: category not set up for this course",IF(E243="",IF(W243="","Upcoming",IF(W243&lt;Today,"Past due, no score yet","Upcoming")),IF(NOT(ISNUMBER(E243)),"Not counted: score isn't a number",IF(E243&lt;0,"Not counted: negative score",IF(U243=1,"Dropped (lowest)","Graded")))))))))))</f>
        <v/>
      </c>
      <c r="I243" s="16">
        <f>IF(P243=1,E243/F243,"")</f>
        <v/>
      </c>
      <c r="J243" s="17">
        <f>IF(W243="","",W243-Today)</f>
        <v/>
      </c>
      <c r="K243" t="n">
        <v>237</v>
      </c>
      <c r="L243">
        <f>IF(A243="","",IF(ISNUMBER(MATCH(A243,K_Name,0)),MATCH(A243,K_Name,0),""))</f>
        <v/>
      </c>
      <c r="M243">
        <f>IF(L243="","",INDEX(K_Mode,L243))</f>
        <v/>
      </c>
      <c r="N243">
        <f>IF(OR(L243="",B243=""),"",IF(ISNUMBER(MATCH(A243&amp;"|"&amp;B243,C_Key,0)),MATCH(A243&amp;"|"&amp;B243,C_Key,0),""))</f>
        <v/>
      </c>
      <c r="O243">
        <f>IF(N243="",0,INDEX(C_DropN,N243))</f>
        <v/>
      </c>
      <c r="P243">
        <f>IF(X243=1,IF(E243="",0,IF(ISNUMBER(E243),IF(E243&gt;=0,1,0),0)),0)</f>
        <v/>
      </c>
      <c r="Q243">
        <f>IF(AND(X243=1,E243=""),1,0)</f>
        <v/>
      </c>
      <c r="R243">
        <f>IF(P243=1,ROUND(E243/F243,10),"")</f>
        <v/>
      </c>
      <c r="S243">
        <f>IF(AND(P243=1,O243&gt;0),COUNTIFS(I_Course,A243,I_Cat,B243,I_Grd,1,I_Key,"&lt;"&amp;R243)+COUNTIFS(I_Course,A243,I_Cat,B243,I_Grd,1,I_Key,R243,I_Row,"&lt;"&amp;K243),"")</f>
        <v/>
      </c>
      <c r="T243">
        <f>IF(AND(P243=1,O243&gt;0),COUNTIFS(I_Course,A243,I_Cat,B243,I_Grd,1),"")</f>
        <v/>
      </c>
      <c r="U243">
        <f>IF(AND(P243=1,O243&gt;0),IF(S243&lt;MIN(O243,T243-1),1,0),0)</f>
        <v/>
      </c>
      <c r="V243">
        <f>IF(AND(P243=1,U243=0),1,0)</f>
        <v/>
      </c>
      <c r="W243">
        <f>IF(AND(Q243=1,ISNUMBER(D243)),INT(D243),"")</f>
        <v/>
      </c>
      <c r="X243">
        <f>IF(L243="",0,IF(G243="Yes",0,IF(NOT(ISNUMBER(F243)),0,IF(F243&lt;=0,0,IF(M243=3,1,IF(N243="",0,IF(INDEX(C_M,N243)=1,1,0)))))))</f>
        <v/>
      </c>
      <c r="Y243">
        <f>IF(LEFT(H243,3)="Not",1,0)</f>
        <v/>
      </c>
    </row>
    <row r="244">
      <c r="A244" s="18" t="n"/>
      <c r="B244" s="18" t="n"/>
      <c r="C244" s="18" t="n"/>
      <c r="D244" s="22" t="n"/>
      <c r="E244" s="19" t="n"/>
      <c r="F244" s="19" t="n"/>
      <c r="G244" s="18" t="n"/>
      <c r="H244" s="12">
        <f>IF(COUNTA(A244:G244)=0,"",IF(G244="Yes","Excused",IF(A244="","Not counted: course missing",IF(L244="","Not counted: course not on Courses sheet",IF(NOT(ISNUMBER(F244)),"Not counted: points possible missing",IF(F244&lt;=0,"Not counted: points possible missing",IF(X244=0,"Not counted: category not set up for this course",IF(E244="",IF(W244="","Upcoming",IF(W244&lt;Today,"Past due, no score yet","Upcoming")),IF(NOT(ISNUMBER(E244)),"Not counted: score isn't a number",IF(E244&lt;0,"Not counted: negative score",IF(U244=1,"Dropped (lowest)","Graded")))))))))))</f>
        <v/>
      </c>
      <c r="I244" s="16">
        <f>IF(P244=1,E244/F244,"")</f>
        <v/>
      </c>
      <c r="J244" s="17">
        <f>IF(W244="","",W244-Today)</f>
        <v/>
      </c>
      <c r="K244" t="n">
        <v>238</v>
      </c>
      <c r="L244">
        <f>IF(A244="","",IF(ISNUMBER(MATCH(A244,K_Name,0)),MATCH(A244,K_Name,0),""))</f>
        <v/>
      </c>
      <c r="M244">
        <f>IF(L244="","",INDEX(K_Mode,L244))</f>
        <v/>
      </c>
      <c r="N244">
        <f>IF(OR(L244="",B244=""),"",IF(ISNUMBER(MATCH(A244&amp;"|"&amp;B244,C_Key,0)),MATCH(A244&amp;"|"&amp;B244,C_Key,0),""))</f>
        <v/>
      </c>
      <c r="O244">
        <f>IF(N244="",0,INDEX(C_DropN,N244))</f>
        <v/>
      </c>
      <c r="P244">
        <f>IF(X244=1,IF(E244="",0,IF(ISNUMBER(E244),IF(E244&gt;=0,1,0),0)),0)</f>
        <v/>
      </c>
      <c r="Q244">
        <f>IF(AND(X244=1,E244=""),1,0)</f>
        <v/>
      </c>
      <c r="R244">
        <f>IF(P244=1,ROUND(E244/F244,10),"")</f>
        <v/>
      </c>
      <c r="S244">
        <f>IF(AND(P244=1,O244&gt;0),COUNTIFS(I_Course,A244,I_Cat,B244,I_Grd,1,I_Key,"&lt;"&amp;R244)+COUNTIFS(I_Course,A244,I_Cat,B244,I_Grd,1,I_Key,R244,I_Row,"&lt;"&amp;K244),"")</f>
        <v/>
      </c>
      <c r="T244">
        <f>IF(AND(P244=1,O244&gt;0),COUNTIFS(I_Course,A244,I_Cat,B244,I_Grd,1),"")</f>
        <v/>
      </c>
      <c r="U244">
        <f>IF(AND(P244=1,O244&gt;0),IF(S244&lt;MIN(O244,T244-1),1,0),0)</f>
        <v/>
      </c>
      <c r="V244">
        <f>IF(AND(P244=1,U244=0),1,0)</f>
        <v/>
      </c>
      <c r="W244">
        <f>IF(AND(Q244=1,ISNUMBER(D244)),INT(D244),"")</f>
        <v/>
      </c>
      <c r="X244">
        <f>IF(L244="",0,IF(G244="Yes",0,IF(NOT(ISNUMBER(F244)),0,IF(F244&lt;=0,0,IF(M244=3,1,IF(N244="",0,IF(INDEX(C_M,N244)=1,1,0)))))))</f>
        <v/>
      </c>
      <c r="Y244">
        <f>IF(LEFT(H244,3)="Not",1,0)</f>
        <v/>
      </c>
    </row>
    <row r="245">
      <c r="A245" s="18" t="n"/>
      <c r="B245" s="18" t="n"/>
      <c r="C245" s="18" t="n"/>
      <c r="D245" s="22" t="n"/>
      <c r="E245" s="19" t="n"/>
      <c r="F245" s="19" t="n"/>
      <c r="G245" s="18" t="n"/>
      <c r="H245" s="12">
        <f>IF(COUNTA(A245:G245)=0,"",IF(G245="Yes","Excused",IF(A245="","Not counted: course missing",IF(L245="","Not counted: course not on Courses sheet",IF(NOT(ISNUMBER(F245)),"Not counted: points possible missing",IF(F245&lt;=0,"Not counted: points possible missing",IF(X245=0,"Not counted: category not set up for this course",IF(E245="",IF(W245="","Upcoming",IF(W245&lt;Today,"Past due, no score yet","Upcoming")),IF(NOT(ISNUMBER(E245)),"Not counted: score isn't a number",IF(E245&lt;0,"Not counted: negative score",IF(U245=1,"Dropped (lowest)","Graded")))))))))))</f>
        <v/>
      </c>
      <c r="I245" s="16">
        <f>IF(P245=1,E245/F245,"")</f>
        <v/>
      </c>
      <c r="J245" s="17">
        <f>IF(W245="","",W245-Today)</f>
        <v/>
      </c>
      <c r="K245" t="n">
        <v>239</v>
      </c>
      <c r="L245">
        <f>IF(A245="","",IF(ISNUMBER(MATCH(A245,K_Name,0)),MATCH(A245,K_Name,0),""))</f>
        <v/>
      </c>
      <c r="M245">
        <f>IF(L245="","",INDEX(K_Mode,L245))</f>
        <v/>
      </c>
      <c r="N245">
        <f>IF(OR(L245="",B245=""),"",IF(ISNUMBER(MATCH(A245&amp;"|"&amp;B245,C_Key,0)),MATCH(A245&amp;"|"&amp;B245,C_Key,0),""))</f>
        <v/>
      </c>
      <c r="O245">
        <f>IF(N245="",0,INDEX(C_DropN,N245))</f>
        <v/>
      </c>
      <c r="P245">
        <f>IF(X245=1,IF(E245="",0,IF(ISNUMBER(E245),IF(E245&gt;=0,1,0),0)),0)</f>
        <v/>
      </c>
      <c r="Q245">
        <f>IF(AND(X245=1,E245=""),1,0)</f>
        <v/>
      </c>
      <c r="R245">
        <f>IF(P245=1,ROUND(E245/F245,10),"")</f>
        <v/>
      </c>
      <c r="S245">
        <f>IF(AND(P245=1,O245&gt;0),COUNTIFS(I_Course,A245,I_Cat,B245,I_Grd,1,I_Key,"&lt;"&amp;R245)+COUNTIFS(I_Course,A245,I_Cat,B245,I_Grd,1,I_Key,R245,I_Row,"&lt;"&amp;K245),"")</f>
        <v/>
      </c>
      <c r="T245">
        <f>IF(AND(P245=1,O245&gt;0),COUNTIFS(I_Course,A245,I_Cat,B245,I_Grd,1),"")</f>
        <v/>
      </c>
      <c r="U245">
        <f>IF(AND(P245=1,O245&gt;0),IF(S245&lt;MIN(O245,T245-1),1,0),0)</f>
        <v/>
      </c>
      <c r="V245">
        <f>IF(AND(P245=1,U245=0),1,0)</f>
        <v/>
      </c>
      <c r="W245">
        <f>IF(AND(Q245=1,ISNUMBER(D245)),INT(D245),"")</f>
        <v/>
      </c>
      <c r="X245">
        <f>IF(L245="",0,IF(G245="Yes",0,IF(NOT(ISNUMBER(F245)),0,IF(F245&lt;=0,0,IF(M245=3,1,IF(N245="",0,IF(INDEX(C_M,N245)=1,1,0)))))))</f>
        <v/>
      </c>
      <c r="Y245">
        <f>IF(LEFT(H245,3)="Not",1,0)</f>
        <v/>
      </c>
    </row>
    <row r="246">
      <c r="A246" s="18" t="n"/>
      <c r="B246" s="18" t="n"/>
      <c r="C246" s="18" t="n"/>
      <c r="D246" s="22" t="n"/>
      <c r="E246" s="19" t="n"/>
      <c r="F246" s="19" t="n"/>
      <c r="G246" s="18" t="n"/>
      <c r="H246" s="12">
        <f>IF(COUNTA(A246:G246)=0,"",IF(G246="Yes","Excused",IF(A246="","Not counted: course missing",IF(L246="","Not counted: course not on Courses sheet",IF(NOT(ISNUMBER(F246)),"Not counted: points possible missing",IF(F246&lt;=0,"Not counted: points possible missing",IF(X246=0,"Not counted: category not set up for this course",IF(E246="",IF(W246="","Upcoming",IF(W246&lt;Today,"Past due, no score yet","Upcoming")),IF(NOT(ISNUMBER(E246)),"Not counted: score isn't a number",IF(E246&lt;0,"Not counted: negative score",IF(U246=1,"Dropped (lowest)","Graded")))))))))))</f>
        <v/>
      </c>
      <c r="I246" s="16">
        <f>IF(P246=1,E246/F246,"")</f>
        <v/>
      </c>
      <c r="J246" s="17">
        <f>IF(W246="","",W246-Today)</f>
        <v/>
      </c>
      <c r="K246" t="n">
        <v>240</v>
      </c>
      <c r="L246">
        <f>IF(A246="","",IF(ISNUMBER(MATCH(A246,K_Name,0)),MATCH(A246,K_Name,0),""))</f>
        <v/>
      </c>
      <c r="M246">
        <f>IF(L246="","",INDEX(K_Mode,L246))</f>
        <v/>
      </c>
      <c r="N246">
        <f>IF(OR(L246="",B246=""),"",IF(ISNUMBER(MATCH(A246&amp;"|"&amp;B246,C_Key,0)),MATCH(A246&amp;"|"&amp;B246,C_Key,0),""))</f>
        <v/>
      </c>
      <c r="O246">
        <f>IF(N246="",0,INDEX(C_DropN,N246))</f>
        <v/>
      </c>
      <c r="P246">
        <f>IF(X246=1,IF(E246="",0,IF(ISNUMBER(E246),IF(E246&gt;=0,1,0),0)),0)</f>
        <v/>
      </c>
      <c r="Q246">
        <f>IF(AND(X246=1,E246=""),1,0)</f>
        <v/>
      </c>
      <c r="R246">
        <f>IF(P246=1,ROUND(E246/F246,10),"")</f>
        <v/>
      </c>
      <c r="S246">
        <f>IF(AND(P246=1,O246&gt;0),COUNTIFS(I_Course,A246,I_Cat,B246,I_Grd,1,I_Key,"&lt;"&amp;R246)+COUNTIFS(I_Course,A246,I_Cat,B246,I_Grd,1,I_Key,R246,I_Row,"&lt;"&amp;K246),"")</f>
        <v/>
      </c>
      <c r="T246">
        <f>IF(AND(P246=1,O246&gt;0),COUNTIFS(I_Course,A246,I_Cat,B246,I_Grd,1),"")</f>
        <v/>
      </c>
      <c r="U246">
        <f>IF(AND(P246=1,O246&gt;0),IF(S246&lt;MIN(O246,T246-1),1,0),0)</f>
        <v/>
      </c>
      <c r="V246">
        <f>IF(AND(P246=1,U246=0),1,0)</f>
        <v/>
      </c>
      <c r="W246">
        <f>IF(AND(Q246=1,ISNUMBER(D246)),INT(D246),"")</f>
        <v/>
      </c>
      <c r="X246">
        <f>IF(L246="",0,IF(G246="Yes",0,IF(NOT(ISNUMBER(F246)),0,IF(F246&lt;=0,0,IF(M246=3,1,IF(N246="",0,IF(INDEX(C_M,N246)=1,1,0)))))))</f>
        <v/>
      </c>
      <c r="Y246">
        <f>IF(LEFT(H246,3)="Not",1,0)</f>
        <v/>
      </c>
    </row>
    <row r="247">
      <c r="A247" s="18" t="n"/>
      <c r="B247" s="18" t="n"/>
      <c r="C247" s="18" t="n"/>
      <c r="D247" s="22" t="n"/>
      <c r="E247" s="19" t="n"/>
      <c r="F247" s="19" t="n"/>
      <c r="G247" s="18" t="n"/>
      <c r="H247" s="12">
        <f>IF(COUNTA(A247:G247)=0,"",IF(G247="Yes","Excused",IF(A247="","Not counted: course missing",IF(L247="","Not counted: course not on Courses sheet",IF(NOT(ISNUMBER(F247)),"Not counted: points possible missing",IF(F247&lt;=0,"Not counted: points possible missing",IF(X247=0,"Not counted: category not set up for this course",IF(E247="",IF(W247="","Upcoming",IF(W247&lt;Today,"Past due, no score yet","Upcoming")),IF(NOT(ISNUMBER(E247)),"Not counted: score isn't a number",IF(E247&lt;0,"Not counted: negative score",IF(U247=1,"Dropped (lowest)","Graded")))))))))))</f>
        <v/>
      </c>
      <c r="I247" s="16">
        <f>IF(P247=1,E247/F247,"")</f>
        <v/>
      </c>
      <c r="J247" s="17">
        <f>IF(W247="","",W247-Today)</f>
        <v/>
      </c>
      <c r="K247" t="n">
        <v>241</v>
      </c>
      <c r="L247">
        <f>IF(A247="","",IF(ISNUMBER(MATCH(A247,K_Name,0)),MATCH(A247,K_Name,0),""))</f>
        <v/>
      </c>
      <c r="M247">
        <f>IF(L247="","",INDEX(K_Mode,L247))</f>
        <v/>
      </c>
      <c r="N247">
        <f>IF(OR(L247="",B247=""),"",IF(ISNUMBER(MATCH(A247&amp;"|"&amp;B247,C_Key,0)),MATCH(A247&amp;"|"&amp;B247,C_Key,0),""))</f>
        <v/>
      </c>
      <c r="O247">
        <f>IF(N247="",0,INDEX(C_DropN,N247))</f>
        <v/>
      </c>
      <c r="P247">
        <f>IF(X247=1,IF(E247="",0,IF(ISNUMBER(E247),IF(E247&gt;=0,1,0),0)),0)</f>
        <v/>
      </c>
      <c r="Q247">
        <f>IF(AND(X247=1,E247=""),1,0)</f>
        <v/>
      </c>
      <c r="R247">
        <f>IF(P247=1,ROUND(E247/F247,10),"")</f>
        <v/>
      </c>
      <c r="S247">
        <f>IF(AND(P247=1,O247&gt;0),COUNTIFS(I_Course,A247,I_Cat,B247,I_Grd,1,I_Key,"&lt;"&amp;R247)+COUNTIFS(I_Course,A247,I_Cat,B247,I_Grd,1,I_Key,R247,I_Row,"&lt;"&amp;K247),"")</f>
        <v/>
      </c>
      <c r="T247">
        <f>IF(AND(P247=1,O247&gt;0),COUNTIFS(I_Course,A247,I_Cat,B247,I_Grd,1),"")</f>
        <v/>
      </c>
      <c r="U247">
        <f>IF(AND(P247=1,O247&gt;0),IF(S247&lt;MIN(O247,T247-1),1,0),0)</f>
        <v/>
      </c>
      <c r="V247">
        <f>IF(AND(P247=1,U247=0),1,0)</f>
        <v/>
      </c>
      <c r="W247">
        <f>IF(AND(Q247=1,ISNUMBER(D247)),INT(D247),"")</f>
        <v/>
      </c>
      <c r="X247">
        <f>IF(L247="",0,IF(G247="Yes",0,IF(NOT(ISNUMBER(F247)),0,IF(F247&lt;=0,0,IF(M247=3,1,IF(N247="",0,IF(INDEX(C_M,N247)=1,1,0)))))))</f>
        <v/>
      </c>
      <c r="Y247">
        <f>IF(LEFT(H247,3)="Not",1,0)</f>
        <v/>
      </c>
    </row>
    <row r="248">
      <c r="A248" s="18" t="n"/>
      <c r="B248" s="18" t="n"/>
      <c r="C248" s="18" t="n"/>
      <c r="D248" s="22" t="n"/>
      <c r="E248" s="19" t="n"/>
      <c r="F248" s="19" t="n"/>
      <c r="G248" s="18" t="n"/>
      <c r="H248" s="12">
        <f>IF(COUNTA(A248:G248)=0,"",IF(G248="Yes","Excused",IF(A248="","Not counted: course missing",IF(L248="","Not counted: course not on Courses sheet",IF(NOT(ISNUMBER(F248)),"Not counted: points possible missing",IF(F248&lt;=0,"Not counted: points possible missing",IF(X248=0,"Not counted: category not set up for this course",IF(E248="",IF(W248="","Upcoming",IF(W248&lt;Today,"Past due, no score yet","Upcoming")),IF(NOT(ISNUMBER(E248)),"Not counted: score isn't a number",IF(E248&lt;0,"Not counted: negative score",IF(U248=1,"Dropped (lowest)","Graded")))))))))))</f>
        <v/>
      </c>
      <c r="I248" s="16">
        <f>IF(P248=1,E248/F248,"")</f>
        <v/>
      </c>
      <c r="J248" s="17">
        <f>IF(W248="","",W248-Today)</f>
        <v/>
      </c>
      <c r="K248" t="n">
        <v>242</v>
      </c>
      <c r="L248">
        <f>IF(A248="","",IF(ISNUMBER(MATCH(A248,K_Name,0)),MATCH(A248,K_Name,0),""))</f>
        <v/>
      </c>
      <c r="M248">
        <f>IF(L248="","",INDEX(K_Mode,L248))</f>
        <v/>
      </c>
      <c r="N248">
        <f>IF(OR(L248="",B248=""),"",IF(ISNUMBER(MATCH(A248&amp;"|"&amp;B248,C_Key,0)),MATCH(A248&amp;"|"&amp;B248,C_Key,0),""))</f>
        <v/>
      </c>
      <c r="O248">
        <f>IF(N248="",0,INDEX(C_DropN,N248))</f>
        <v/>
      </c>
      <c r="P248">
        <f>IF(X248=1,IF(E248="",0,IF(ISNUMBER(E248),IF(E248&gt;=0,1,0),0)),0)</f>
        <v/>
      </c>
      <c r="Q248">
        <f>IF(AND(X248=1,E248=""),1,0)</f>
        <v/>
      </c>
      <c r="R248">
        <f>IF(P248=1,ROUND(E248/F248,10),"")</f>
        <v/>
      </c>
      <c r="S248">
        <f>IF(AND(P248=1,O248&gt;0),COUNTIFS(I_Course,A248,I_Cat,B248,I_Grd,1,I_Key,"&lt;"&amp;R248)+COUNTIFS(I_Course,A248,I_Cat,B248,I_Grd,1,I_Key,R248,I_Row,"&lt;"&amp;K248),"")</f>
        <v/>
      </c>
      <c r="T248">
        <f>IF(AND(P248=1,O248&gt;0),COUNTIFS(I_Course,A248,I_Cat,B248,I_Grd,1),"")</f>
        <v/>
      </c>
      <c r="U248">
        <f>IF(AND(P248=1,O248&gt;0),IF(S248&lt;MIN(O248,T248-1),1,0),0)</f>
        <v/>
      </c>
      <c r="V248">
        <f>IF(AND(P248=1,U248=0),1,0)</f>
        <v/>
      </c>
      <c r="W248">
        <f>IF(AND(Q248=1,ISNUMBER(D248)),INT(D248),"")</f>
        <v/>
      </c>
      <c r="X248">
        <f>IF(L248="",0,IF(G248="Yes",0,IF(NOT(ISNUMBER(F248)),0,IF(F248&lt;=0,0,IF(M248=3,1,IF(N248="",0,IF(INDEX(C_M,N248)=1,1,0)))))))</f>
        <v/>
      </c>
      <c r="Y248">
        <f>IF(LEFT(H248,3)="Not",1,0)</f>
        <v/>
      </c>
    </row>
    <row r="249">
      <c r="A249" s="18" t="n"/>
      <c r="B249" s="18" t="n"/>
      <c r="C249" s="18" t="n"/>
      <c r="D249" s="22" t="n"/>
      <c r="E249" s="19" t="n"/>
      <c r="F249" s="19" t="n"/>
      <c r="G249" s="18" t="n"/>
      <c r="H249" s="12">
        <f>IF(COUNTA(A249:G249)=0,"",IF(G249="Yes","Excused",IF(A249="","Not counted: course missing",IF(L249="","Not counted: course not on Courses sheet",IF(NOT(ISNUMBER(F249)),"Not counted: points possible missing",IF(F249&lt;=0,"Not counted: points possible missing",IF(X249=0,"Not counted: category not set up for this course",IF(E249="",IF(W249="","Upcoming",IF(W249&lt;Today,"Past due, no score yet","Upcoming")),IF(NOT(ISNUMBER(E249)),"Not counted: score isn't a number",IF(E249&lt;0,"Not counted: negative score",IF(U249=1,"Dropped (lowest)","Graded")))))))))))</f>
        <v/>
      </c>
      <c r="I249" s="16">
        <f>IF(P249=1,E249/F249,"")</f>
        <v/>
      </c>
      <c r="J249" s="17">
        <f>IF(W249="","",W249-Today)</f>
        <v/>
      </c>
      <c r="K249" t="n">
        <v>243</v>
      </c>
      <c r="L249">
        <f>IF(A249="","",IF(ISNUMBER(MATCH(A249,K_Name,0)),MATCH(A249,K_Name,0),""))</f>
        <v/>
      </c>
      <c r="M249">
        <f>IF(L249="","",INDEX(K_Mode,L249))</f>
        <v/>
      </c>
      <c r="N249">
        <f>IF(OR(L249="",B249=""),"",IF(ISNUMBER(MATCH(A249&amp;"|"&amp;B249,C_Key,0)),MATCH(A249&amp;"|"&amp;B249,C_Key,0),""))</f>
        <v/>
      </c>
      <c r="O249">
        <f>IF(N249="",0,INDEX(C_DropN,N249))</f>
        <v/>
      </c>
      <c r="P249">
        <f>IF(X249=1,IF(E249="",0,IF(ISNUMBER(E249),IF(E249&gt;=0,1,0),0)),0)</f>
        <v/>
      </c>
      <c r="Q249">
        <f>IF(AND(X249=1,E249=""),1,0)</f>
        <v/>
      </c>
      <c r="R249">
        <f>IF(P249=1,ROUND(E249/F249,10),"")</f>
        <v/>
      </c>
      <c r="S249">
        <f>IF(AND(P249=1,O249&gt;0),COUNTIFS(I_Course,A249,I_Cat,B249,I_Grd,1,I_Key,"&lt;"&amp;R249)+COUNTIFS(I_Course,A249,I_Cat,B249,I_Grd,1,I_Key,R249,I_Row,"&lt;"&amp;K249),"")</f>
        <v/>
      </c>
      <c r="T249">
        <f>IF(AND(P249=1,O249&gt;0),COUNTIFS(I_Course,A249,I_Cat,B249,I_Grd,1),"")</f>
        <v/>
      </c>
      <c r="U249">
        <f>IF(AND(P249=1,O249&gt;0),IF(S249&lt;MIN(O249,T249-1),1,0),0)</f>
        <v/>
      </c>
      <c r="V249">
        <f>IF(AND(P249=1,U249=0),1,0)</f>
        <v/>
      </c>
      <c r="W249">
        <f>IF(AND(Q249=1,ISNUMBER(D249)),INT(D249),"")</f>
        <v/>
      </c>
      <c r="X249">
        <f>IF(L249="",0,IF(G249="Yes",0,IF(NOT(ISNUMBER(F249)),0,IF(F249&lt;=0,0,IF(M249=3,1,IF(N249="",0,IF(INDEX(C_M,N249)=1,1,0)))))))</f>
        <v/>
      </c>
      <c r="Y249">
        <f>IF(LEFT(H249,3)="Not",1,0)</f>
        <v/>
      </c>
    </row>
    <row r="250">
      <c r="A250" s="18" t="n"/>
      <c r="B250" s="18" t="n"/>
      <c r="C250" s="18" t="n"/>
      <c r="D250" s="22" t="n"/>
      <c r="E250" s="19" t="n"/>
      <c r="F250" s="19" t="n"/>
      <c r="G250" s="18" t="n"/>
      <c r="H250" s="12">
        <f>IF(COUNTA(A250:G250)=0,"",IF(G250="Yes","Excused",IF(A250="","Not counted: course missing",IF(L250="","Not counted: course not on Courses sheet",IF(NOT(ISNUMBER(F250)),"Not counted: points possible missing",IF(F250&lt;=0,"Not counted: points possible missing",IF(X250=0,"Not counted: category not set up for this course",IF(E250="",IF(W250="","Upcoming",IF(W250&lt;Today,"Past due, no score yet","Upcoming")),IF(NOT(ISNUMBER(E250)),"Not counted: score isn't a number",IF(E250&lt;0,"Not counted: negative score",IF(U250=1,"Dropped (lowest)","Graded")))))))))))</f>
        <v/>
      </c>
      <c r="I250" s="16">
        <f>IF(P250=1,E250/F250,"")</f>
        <v/>
      </c>
      <c r="J250" s="17">
        <f>IF(W250="","",W250-Today)</f>
        <v/>
      </c>
      <c r="K250" t="n">
        <v>244</v>
      </c>
      <c r="L250">
        <f>IF(A250="","",IF(ISNUMBER(MATCH(A250,K_Name,0)),MATCH(A250,K_Name,0),""))</f>
        <v/>
      </c>
      <c r="M250">
        <f>IF(L250="","",INDEX(K_Mode,L250))</f>
        <v/>
      </c>
      <c r="N250">
        <f>IF(OR(L250="",B250=""),"",IF(ISNUMBER(MATCH(A250&amp;"|"&amp;B250,C_Key,0)),MATCH(A250&amp;"|"&amp;B250,C_Key,0),""))</f>
        <v/>
      </c>
      <c r="O250">
        <f>IF(N250="",0,INDEX(C_DropN,N250))</f>
        <v/>
      </c>
      <c r="P250">
        <f>IF(X250=1,IF(E250="",0,IF(ISNUMBER(E250),IF(E250&gt;=0,1,0),0)),0)</f>
        <v/>
      </c>
      <c r="Q250">
        <f>IF(AND(X250=1,E250=""),1,0)</f>
        <v/>
      </c>
      <c r="R250">
        <f>IF(P250=1,ROUND(E250/F250,10),"")</f>
        <v/>
      </c>
      <c r="S250">
        <f>IF(AND(P250=1,O250&gt;0),COUNTIFS(I_Course,A250,I_Cat,B250,I_Grd,1,I_Key,"&lt;"&amp;R250)+COUNTIFS(I_Course,A250,I_Cat,B250,I_Grd,1,I_Key,R250,I_Row,"&lt;"&amp;K250),"")</f>
        <v/>
      </c>
      <c r="T250">
        <f>IF(AND(P250=1,O250&gt;0),COUNTIFS(I_Course,A250,I_Cat,B250,I_Grd,1),"")</f>
        <v/>
      </c>
      <c r="U250">
        <f>IF(AND(P250=1,O250&gt;0),IF(S250&lt;MIN(O250,T250-1),1,0),0)</f>
        <v/>
      </c>
      <c r="V250">
        <f>IF(AND(P250=1,U250=0),1,0)</f>
        <v/>
      </c>
      <c r="W250">
        <f>IF(AND(Q250=1,ISNUMBER(D250)),INT(D250),"")</f>
        <v/>
      </c>
      <c r="X250">
        <f>IF(L250="",0,IF(G250="Yes",0,IF(NOT(ISNUMBER(F250)),0,IF(F250&lt;=0,0,IF(M250=3,1,IF(N250="",0,IF(INDEX(C_M,N250)=1,1,0)))))))</f>
        <v/>
      </c>
      <c r="Y250">
        <f>IF(LEFT(H250,3)="Not",1,0)</f>
        <v/>
      </c>
    </row>
    <row r="251">
      <c r="A251" s="18" t="n"/>
      <c r="B251" s="18" t="n"/>
      <c r="C251" s="18" t="n"/>
      <c r="D251" s="22" t="n"/>
      <c r="E251" s="19" t="n"/>
      <c r="F251" s="19" t="n"/>
      <c r="G251" s="18" t="n"/>
      <c r="H251" s="12">
        <f>IF(COUNTA(A251:G251)=0,"",IF(G251="Yes","Excused",IF(A251="","Not counted: course missing",IF(L251="","Not counted: course not on Courses sheet",IF(NOT(ISNUMBER(F251)),"Not counted: points possible missing",IF(F251&lt;=0,"Not counted: points possible missing",IF(X251=0,"Not counted: category not set up for this course",IF(E251="",IF(W251="","Upcoming",IF(W251&lt;Today,"Past due, no score yet","Upcoming")),IF(NOT(ISNUMBER(E251)),"Not counted: score isn't a number",IF(E251&lt;0,"Not counted: negative score",IF(U251=1,"Dropped (lowest)","Graded")))))))))))</f>
        <v/>
      </c>
      <c r="I251" s="16">
        <f>IF(P251=1,E251/F251,"")</f>
        <v/>
      </c>
      <c r="J251" s="17">
        <f>IF(W251="","",W251-Today)</f>
        <v/>
      </c>
      <c r="K251" t="n">
        <v>245</v>
      </c>
      <c r="L251">
        <f>IF(A251="","",IF(ISNUMBER(MATCH(A251,K_Name,0)),MATCH(A251,K_Name,0),""))</f>
        <v/>
      </c>
      <c r="M251">
        <f>IF(L251="","",INDEX(K_Mode,L251))</f>
        <v/>
      </c>
      <c r="N251">
        <f>IF(OR(L251="",B251=""),"",IF(ISNUMBER(MATCH(A251&amp;"|"&amp;B251,C_Key,0)),MATCH(A251&amp;"|"&amp;B251,C_Key,0),""))</f>
        <v/>
      </c>
      <c r="O251">
        <f>IF(N251="",0,INDEX(C_DropN,N251))</f>
        <v/>
      </c>
      <c r="P251">
        <f>IF(X251=1,IF(E251="",0,IF(ISNUMBER(E251),IF(E251&gt;=0,1,0),0)),0)</f>
        <v/>
      </c>
      <c r="Q251">
        <f>IF(AND(X251=1,E251=""),1,0)</f>
        <v/>
      </c>
      <c r="R251">
        <f>IF(P251=1,ROUND(E251/F251,10),"")</f>
        <v/>
      </c>
      <c r="S251">
        <f>IF(AND(P251=1,O251&gt;0),COUNTIFS(I_Course,A251,I_Cat,B251,I_Grd,1,I_Key,"&lt;"&amp;R251)+COUNTIFS(I_Course,A251,I_Cat,B251,I_Grd,1,I_Key,R251,I_Row,"&lt;"&amp;K251),"")</f>
        <v/>
      </c>
      <c r="T251">
        <f>IF(AND(P251=1,O251&gt;0),COUNTIFS(I_Course,A251,I_Cat,B251,I_Grd,1),"")</f>
        <v/>
      </c>
      <c r="U251">
        <f>IF(AND(P251=1,O251&gt;0),IF(S251&lt;MIN(O251,T251-1),1,0),0)</f>
        <v/>
      </c>
      <c r="V251">
        <f>IF(AND(P251=1,U251=0),1,0)</f>
        <v/>
      </c>
      <c r="W251">
        <f>IF(AND(Q251=1,ISNUMBER(D251)),INT(D251),"")</f>
        <v/>
      </c>
      <c r="X251">
        <f>IF(L251="",0,IF(G251="Yes",0,IF(NOT(ISNUMBER(F251)),0,IF(F251&lt;=0,0,IF(M251=3,1,IF(N251="",0,IF(INDEX(C_M,N251)=1,1,0)))))))</f>
        <v/>
      </c>
      <c r="Y251">
        <f>IF(LEFT(H251,3)="Not",1,0)</f>
        <v/>
      </c>
    </row>
    <row r="252">
      <c r="A252" s="18" t="n"/>
      <c r="B252" s="18" t="n"/>
      <c r="C252" s="18" t="n"/>
      <c r="D252" s="22" t="n"/>
      <c r="E252" s="19" t="n"/>
      <c r="F252" s="19" t="n"/>
      <c r="G252" s="18" t="n"/>
      <c r="H252" s="12">
        <f>IF(COUNTA(A252:G252)=0,"",IF(G252="Yes","Excused",IF(A252="","Not counted: course missing",IF(L252="","Not counted: course not on Courses sheet",IF(NOT(ISNUMBER(F252)),"Not counted: points possible missing",IF(F252&lt;=0,"Not counted: points possible missing",IF(X252=0,"Not counted: category not set up for this course",IF(E252="",IF(W252="","Upcoming",IF(W252&lt;Today,"Past due, no score yet","Upcoming")),IF(NOT(ISNUMBER(E252)),"Not counted: score isn't a number",IF(E252&lt;0,"Not counted: negative score",IF(U252=1,"Dropped (lowest)","Graded")))))))))))</f>
        <v/>
      </c>
      <c r="I252" s="16">
        <f>IF(P252=1,E252/F252,"")</f>
        <v/>
      </c>
      <c r="J252" s="17">
        <f>IF(W252="","",W252-Today)</f>
        <v/>
      </c>
      <c r="K252" t="n">
        <v>246</v>
      </c>
      <c r="L252">
        <f>IF(A252="","",IF(ISNUMBER(MATCH(A252,K_Name,0)),MATCH(A252,K_Name,0),""))</f>
        <v/>
      </c>
      <c r="M252">
        <f>IF(L252="","",INDEX(K_Mode,L252))</f>
        <v/>
      </c>
      <c r="N252">
        <f>IF(OR(L252="",B252=""),"",IF(ISNUMBER(MATCH(A252&amp;"|"&amp;B252,C_Key,0)),MATCH(A252&amp;"|"&amp;B252,C_Key,0),""))</f>
        <v/>
      </c>
      <c r="O252">
        <f>IF(N252="",0,INDEX(C_DropN,N252))</f>
        <v/>
      </c>
      <c r="P252">
        <f>IF(X252=1,IF(E252="",0,IF(ISNUMBER(E252),IF(E252&gt;=0,1,0),0)),0)</f>
        <v/>
      </c>
      <c r="Q252">
        <f>IF(AND(X252=1,E252=""),1,0)</f>
        <v/>
      </c>
      <c r="R252">
        <f>IF(P252=1,ROUND(E252/F252,10),"")</f>
        <v/>
      </c>
      <c r="S252">
        <f>IF(AND(P252=1,O252&gt;0),COUNTIFS(I_Course,A252,I_Cat,B252,I_Grd,1,I_Key,"&lt;"&amp;R252)+COUNTIFS(I_Course,A252,I_Cat,B252,I_Grd,1,I_Key,R252,I_Row,"&lt;"&amp;K252),"")</f>
        <v/>
      </c>
      <c r="T252">
        <f>IF(AND(P252=1,O252&gt;0),COUNTIFS(I_Course,A252,I_Cat,B252,I_Grd,1),"")</f>
        <v/>
      </c>
      <c r="U252">
        <f>IF(AND(P252=1,O252&gt;0),IF(S252&lt;MIN(O252,T252-1),1,0),0)</f>
        <v/>
      </c>
      <c r="V252">
        <f>IF(AND(P252=1,U252=0),1,0)</f>
        <v/>
      </c>
      <c r="W252">
        <f>IF(AND(Q252=1,ISNUMBER(D252)),INT(D252),"")</f>
        <v/>
      </c>
      <c r="X252">
        <f>IF(L252="",0,IF(G252="Yes",0,IF(NOT(ISNUMBER(F252)),0,IF(F252&lt;=0,0,IF(M252=3,1,IF(N252="",0,IF(INDEX(C_M,N252)=1,1,0)))))))</f>
        <v/>
      </c>
      <c r="Y252">
        <f>IF(LEFT(H252,3)="Not",1,0)</f>
        <v/>
      </c>
    </row>
    <row r="253">
      <c r="A253" s="18" t="n"/>
      <c r="B253" s="18" t="n"/>
      <c r="C253" s="18" t="n"/>
      <c r="D253" s="22" t="n"/>
      <c r="E253" s="19" t="n"/>
      <c r="F253" s="19" t="n"/>
      <c r="G253" s="18" t="n"/>
      <c r="H253" s="12">
        <f>IF(COUNTA(A253:G253)=0,"",IF(G253="Yes","Excused",IF(A253="","Not counted: course missing",IF(L253="","Not counted: course not on Courses sheet",IF(NOT(ISNUMBER(F253)),"Not counted: points possible missing",IF(F253&lt;=0,"Not counted: points possible missing",IF(X253=0,"Not counted: category not set up for this course",IF(E253="",IF(W253="","Upcoming",IF(W253&lt;Today,"Past due, no score yet","Upcoming")),IF(NOT(ISNUMBER(E253)),"Not counted: score isn't a number",IF(E253&lt;0,"Not counted: negative score",IF(U253=1,"Dropped (lowest)","Graded")))))))))))</f>
        <v/>
      </c>
      <c r="I253" s="16">
        <f>IF(P253=1,E253/F253,"")</f>
        <v/>
      </c>
      <c r="J253" s="17">
        <f>IF(W253="","",W253-Today)</f>
        <v/>
      </c>
      <c r="K253" t="n">
        <v>247</v>
      </c>
      <c r="L253">
        <f>IF(A253="","",IF(ISNUMBER(MATCH(A253,K_Name,0)),MATCH(A253,K_Name,0),""))</f>
        <v/>
      </c>
      <c r="M253">
        <f>IF(L253="","",INDEX(K_Mode,L253))</f>
        <v/>
      </c>
      <c r="N253">
        <f>IF(OR(L253="",B253=""),"",IF(ISNUMBER(MATCH(A253&amp;"|"&amp;B253,C_Key,0)),MATCH(A253&amp;"|"&amp;B253,C_Key,0),""))</f>
        <v/>
      </c>
      <c r="O253">
        <f>IF(N253="",0,INDEX(C_DropN,N253))</f>
        <v/>
      </c>
      <c r="P253">
        <f>IF(X253=1,IF(E253="",0,IF(ISNUMBER(E253),IF(E253&gt;=0,1,0),0)),0)</f>
        <v/>
      </c>
      <c r="Q253">
        <f>IF(AND(X253=1,E253=""),1,0)</f>
        <v/>
      </c>
      <c r="R253">
        <f>IF(P253=1,ROUND(E253/F253,10),"")</f>
        <v/>
      </c>
      <c r="S253">
        <f>IF(AND(P253=1,O253&gt;0),COUNTIFS(I_Course,A253,I_Cat,B253,I_Grd,1,I_Key,"&lt;"&amp;R253)+COUNTIFS(I_Course,A253,I_Cat,B253,I_Grd,1,I_Key,R253,I_Row,"&lt;"&amp;K253),"")</f>
        <v/>
      </c>
      <c r="T253">
        <f>IF(AND(P253=1,O253&gt;0),COUNTIFS(I_Course,A253,I_Cat,B253,I_Grd,1),"")</f>
        <v/>
      </c>
      <c r="U253">
        <f>IF(AND(P253=1,O253&gt;0),IF(S253&lt;MIN(O253,T253-1),1,0),0)</f>
        <v/>
      </c>
      <c r="V253">
        <f>IF(AND(P253=1,U253=0),1,0)</f>
        <v/>
      </c>
      <c r="W253">
        <f>IF(AND(Q253=1,ISNUMBER(D253)),INT(D253),"")</f>
        <v/>
      </c>
      <c r="X253">
        <f>IF(L253="",0,IF(G253="Yes",0,IF(NOT(ISNUMBER(F253)),0,IF(F253&lt;=0,0,IF(M253=3,1,IF(N253="",0,IF(INDEX(C_M,N253)=1,1,0)))))))</f>
        <v/>
      </c>
      <c r="Y253">
        <f>IF(LEFT(H253,3)="Not",1,0)</f>
        <v/>
      </c>
    </row>
    <row r="254">
      <c r="A254" s="18" t="n"/>
      <c r="B254" s="18" t="n"/>
      <c r="C254" s="18" t="n"/>
      <c r="D254" s="22" t="n"/>
      <c r="E254" s="19" t="n"/>
      <c r="F254" s="19" t="n"/>
      <c r="G254" s="18" t="n"/>
      <c r="H254" s="12">
        <f>IF(COUNTA(A254:G254)=0,"",IF(G254="Yes","Excused",IF(A254="","Not counted: course missing",IF(L254="","Not counted: course not on Courses sheet",IF(NOT(ISNUMBER(F254)),"Not counted: points possible missing",IF(F254&lt;=0,"Not counted: points possible missing",IF(X254=0,"Not counted: category not set up for this course",IF(E254="",IF(W254="","Upcoming",IF(W254&lt;Today,"Past due, no score yet","Upcoming")),IF(NOT(ISNUMBER(E254)),"Not counted: score isn't a number",IF(E254&lt;0,"Not counted: negative score",IF(U254=1,"Dropped (lowest)","Graded")))))))))))</f>
        <v/>
      </c>
      <c r="I254" s="16">
        <f>IF(P254=1,E254/F254,"")</f>
        <v/>
      </c>
      <c r="J254" s="17">
        <f>IF(W254="","",W254-Today)</f>
        <v/>
      </c>
      <c r="K254" t="n">
        <v>248</v>
      </c>
      <c r="L254">
        <f>IF(A254="","",IF(ISNUMBER(MATCH(A254,K_Name,0)),MATCH(A254,K_Name,0),""))</f>
        <v/>
      </c>
      <c r="M254">
        <f>IF(L254="","",INDEX(K_Mode,L254))</f>
        <v/>
      </c>
      <c r="N254">
        <f>IF(OR(L254="",B254=""),"",IF(ISNUMBER(MATCH(A254&amp;"|"&amp;B254,C_Key,0)),MATCH(A254&amp;"|"&amp;B254,C_Key,0),""))</f>
        <v/>
      </c>
      <c r="O254">
        <f>IF(N254="",0,INDEX(C_DropN,N254))</f>
        <v/>
      </c>
      <c r="P254">
        <f>IF(X254=1,IF(E254="",0,IF(ISNUMBER(E254),IF(E254&gt;=0,1,0),0)),0)</f>
        <v/>
      </c>
      <c r="Q254">
        <f>IF(AND(X254=1,E254=""),1,0)</f>
        <v/>
      </c>
      <c r="R254">
        <f>IF(P254=1,ROUND(E254/F254,10),"")</f>
        <v/>
      </c>
      <c r="S254">
        <f>IF(AND(P254=1,O254&gt;0),COUNTIFS(I_Course,A254,I_Cat,B254,I_Grd,1,I_Key,"&lt;"&amp;R254)+COUNTIFS(I_Course,A254,I_Cat,B254,I_Grd,1,I_Key,R254,I_Row,"&lt;"&amp;K254),"")</f>
        <v/>
      </c>
      <c r="T254">
        <f>IF(AND(P254=1,O254&gt;0),COUNTIFS(I_Course,A254,I_Cat,B254,I_Grd,1),"")</f>
        <v/>
      </c>
      <c r="U254">
        <f>IF(AND(P254=1,O254&gt;0),IF(S254&lt;MIN(O254,T254-1),1,0),0)</f>
        <v/>
      </c>
      <c r="V254">
        <f>IF(AND(P254=1,U254=0),1,0)</f>
        <v/>
      </c>
      <c r="W254">
        <f>IF(AND(Q254=1,ISNUMBER(D254)),INT(D254),"")</f>
        <v/>
      </c>
      <c r="X254">
        <f>IF(L254="",0,IF(G254="Yes",0,IF(NOT(ISNUMBER(F254)),0,IF(F254&lt;=0,0,IF(M254=3,1,IF(N254="",0,IF(INDEX(C_M,N254)=1,1,0)))))))</f>
        <v/>
      </c>
      <c r="Y254">
        <f>IF(LEFT(H254,3)="Not",1,0)</f>
        <v/>
      </c>
    </row>
    <row r="255">
      <c r="A255" s="18" t="n"/>
      <c r="B255" s="18" t="n"/>
      <c r="C255" s="18" t="n"/>
      <c r="D255" s="22" t="n"/>
      <c r="E255" s="19" t="n"/>
      <c r="F255" s="19" t="n"/>
      <c r="G255" s="18" t="n"/>
      <c r="H255" s="12">
        <f>IF(COUNTA(A255:G255)=0,"",IF(G255="Yes","Excused",IF(A255="","Not counted: course missing",IF(L255="","Not counted: course not on Courses sheet",IF(NOT(ISNUMBER(F255)),"Not counted: points possible missing",IF(F255&lt;=0,"Not counted: points possible missing",IF(X255=0,"Not counted: category not set up for this course",IF(E255="",IF(W255="","Upcoming",IF(W255&lt;Today,"Past due, no score yet","Upcoming")),IF(NOT(ISNUMBER(E255)),"Not counted: score isn't a number",IF(E255&lt;0,"Not counted: negative score",IF(U255=1,"Dropped (lowest)","Graded")))))))))))</f>
        <v/>
      </c>
      <c r="I255" s="16">
        <f>IF(P255=1,E255/F255,"")</f>
        <v/>
      </c>
      <c r="J255" s="17">
        <f>IF(W255="","",W255-Today)</f>
        <v/>
      </c>
      <c r="K255" t="n">
        <v>249</v>
      </c>
      <c r="L255">
        <f>IF(A255="","",IF(ISNUMBER(MATCH(A255,K_Name,0)),MATCH(A255,K_Name,0),""))</f>
        <v/>
      </c>
      <c r="M255">
        <f>IF(L255="","",INDEX(K_Mode,L255))</f>
        <v/>
      </c>
      <c r="N255">
        <f>IF(OR(L255="",B255=""),"",IF(ISNUMBER(MATCH(A255&amp;"|"&amp;B255,C_Key,0)),MATCH(A255&amp;"|"&amp;B255,C_Key,0),""))</f>
        <v/>
      </c>
      <c r="O255">
        <f>IF(N255="",0,INDEX(C_DropN,N255))</f>
        <v/>
      </c>
      <c r="P255">
        <f>IF(X255=1,IF(E255="",0,IF(ISNUMBER(E255),IF(E255&gt;=0,1,0),0)),0)</f>
        <v/>
      </c>
      <c r="Q255">
        <f>IF(AND(X255=1,E255=""),1,0)</f>
        <v/>
      </c>
      <c r="R255">
        <f>IF(P255=1,ROUND(E255/F255,10),"")</f>
        <v/>
      </c>
      <c r="S255">
        <f>IF(AND(P255=1,O255&gt;0),COUNTIFS(I_Course,A255,I_Cat,B255,I_Grd,1,I_Key,"&lt;"&amp;R255)+COUNTIFS(I_Course,A255,I_Cat,B255,I_Grd,1,I_Key,R255,I_Row,"&lt;"&amp;K255),"")</f>
        <v/>
      </c>
      <c r="T255">
        <f>IF(AND(P255=1,O255&gt;0),COUNTIFS(I_Course,A255,I_Cat,B255,I_Grd,1),"")</f>
        <v/>
      </c>
      <c r="U255">
        <f>IF(AND(P255=1,O255&gt;0),IF(S255&lt;MIN(O255,T255-1),1,0),0)</f>
        <v/>
      </c>
      <c r="V255">
        <f>IF(AND(P255=1,U255=0),1,0)</f>
        <v/>
      </c>
      <c r="W255">
        <f>IF(AND(Q255=1,ISNUMBER(D255)),INT(D255),"")</f>
        <v/>
      </c>
      <c r="X255">
        <f>IF(L255="",0,IF(G255="Yes",0,IF(NOT(ISNUMBER(F255)),0,IF(F255&lt;=0,0,IF(M255=3,1,IF(N255="",0,IF(INDEX(C_M,N255)=1,1,0)))))))</f>
        <v/>
      </c>
      <c r="Y255">
        <f>IF(LEFT(H255,3)="Not",1,0)</f>
        <v/>
      </c>
    </row>
    <row r="256">
      <c r="A256" s="18" t="n"/>
      <c r="B256" s="18" t="n"/>
      <c r="C256" s="18" t="n"/>
      <c r="D256" s="22" t="n"/>
      <c r="E256" s="19" t="n"/>
      <c r="F256" s="19" t="n"/>
      <c r="G256" s="18" t="n"/>
      <c r="H256" s="12">
        <f>IF(COUNTA(A256:G256)=0,"",IF(G256="Yes","Excused",IF(A256="","Not counted: course missing",IF(L256="","Not counted: course not on Courses sheet",IF(NOT(ISNUMBER(F256)),"Not counted: points possible missing",IF(F256&lt;=0,"Not counted: points possible missing",IF(X256=0,"Not counted: category not set up for this course",IF(E256="",IF(W256="","Upcoming",IF(W256&lt;Today,"Past due, no score yet","Upcoming")),IF(NOT(ISNUMBER(E256)),"Not counted: score isn't a number",IF(E256&lt;0,"Not counted: negative score",IF(U256=1,"Dropped (lowest)","Graded")))))))))))</f>
        <v/>
      </c>
      <c r="I256" s="16">
        <f>IF(P256=1,E256/F256,"")</f>
        <v/>
      </c>
      <c r="J256" s="17">
        <f>IF(W256="","",W256-Today)</f>
        <v/>
      </c>
      <c r="K256" t="n">
        <v>250</v>
      </c>
      <c r="L256">
        <f>IF(A256="","",IF(ISNUMBER(MATCH(A256,K_Name,0)),MATCH(A256,K_Name,0),""))</f>
        <v/>
      </c>
      <c r="M256">
        <f>IF(L256="","",INDEX(K_Mode,L256))</f>
        <v/>
      </c>
      <c r="N256">
        <f>IF(OR(L256="",B256=""),"",IF(ISNUMBER(MATCH(A256&amp;"|"&amp;B256,C_Key,0)),MATCH(A256&amp;"|"&amp;B256,C_Key,0),""))</f>
        <v/>
      </c>
      <c r="O256">
        <f>IF(N256="",0,INDEX(C_DropN,N256))</f>
        <v/>
      </c>
      <c r="P256">
        <f>IF(X256=1,IF(E256="",0,IF(ISNUMBER(E256),IF(E256&gt;=0,1,0),0)),0)</f>
        <v/>
      </c>
      <c r="Q256">
        <f>IF(AND(X256=1,E256=""),1,0)</f>
        <v/>
      </c>
      <c r="R256">
        <f>IF(P256=1,ROUND(E256/F256,10),"")</f>
        <v/>
      </c>
      <c r="S256">
        <f>IF(AND(P256=1,O256&gt;0),COUNTIFS(I_Course,A256,I_Cat,B256,I_Grd,1,I_Key,"&lt;"&amp;R256)+COUNTIFS(I_Course,A256,I_Cat,B256,I_Grd,1,I_Key,R256,I_Row,"&lt;"&amp;K256),"")</f>
        <v/>
      </c>
      <c r="T256">
        <f>IF(AND(P256=1,O256&gt;0),COUNTIFS(I_Course,A256,I_Cat,B256,I_Grd,1),"")</f>
        <v/>
      </c>
      <c r="U256">
        <f>IF(AND(P256=1,O256&gt;0),IF(S256&lt;MIN(O256,T256-1),1,0),0)</f>
        <v/>
      </c>
      <c r="V256">
        <f>IF(AND(P256=1,U256=0),1,0)</f>
        <v/>
      </c>
      <c r="W256">
        <f>IF(AND(Q256=1,ISNUMBER(D256)),INT(D256),"")</f>
        <v/>
      </c>
      <c r="X256">
        <f>IF(L256="",0,IF(G256="Yes",0,IF(NOT(ISNUMBER(F256)),0,IF(F256&lt;=0,0,IF(M256=3,1,IF(N256="",0,IF(INDEX(C_M,N256)=1,1,0)))))))</f>
        <v/>
      </c>
      <c r="Y256">
        <f>IF(LEFT(H256,3)="Not",1,0)</f>
        <v/>
      </c>
    </row>
    <row r="257">
      <c r="A257" s="18" t="n"/>
      <c r="B257" s="18" t="n"/>
      <c r="C257" s="18" t="n"/>
      <c r="D257" s="22" t="n"/>
      <c r="E257" s="19" t="n"/>
      <c r="F257" s="19" t="n"/>
      <c r="G257" s="18" t="n"/>
      <c r="H257" s="12">
        <f>IF(COUNTA(A257:G257)=0,"",IF(G257="Yes","Excused",IF(A257="","Not counted: course missing",IF(L257="","Not counted: course not on Courses sheet",IF(NOT(ISNUMBER(F257)),"Not counted: points possible missing",IF(F257&lt;=0,"Not counted: points possible missing",IF(X257=0,"Not counted: category not set up for this course",IF(E257="",IF(W257="","Upcoming",IF(W257&lt;Today,"Past due, no score yet","Upcoming")),IF(NOT(ISNUMBER(E257)),"Not counted: score isn't a number",IF(E257&lt;0,"Not counted: negative score",IF(U257=1,"Dropped (lowest)","Graded")))))))))))</f>
        <v/>
      </c>
      <c r="I257" s="16">
        <f>IF(P257=1,E257/F257,"")</f>
        <v/>
      </c>
      <c r="J257" s="17">
        <f>IF(W257="","",W257-Today)</f>
        <v/>
      </c>
      <c r="K257" t="n">
        <v>251</v>
      </c>
      <c r="L257">
        <f>IF(A257="","",IF(ISNUMBER(MATCH(A257,K_Name,0)),MATCH(A257,K_Name,0),""))</f>
        <v/>
      </c>
      <c r="M257">
        <f>IF(L257="","",INDEX(K_Mode,L257))</f>
        <v/>
      </c>
      <c r="N257">
        <f>IF(OR(L257="",B257=""),"",IF(ISNUMBER(MATCH(A257&amp;"|"&amp;B257,C_Key,0)),MATCH(A257&amp;"|"&amp;B257,C_Key,0),""))</f>
        <v/>
      </c>
      <c r="O257">
        <f>IF(N257="",0,INDEX(C_DropN,N257))</f>
        <v/>
      </c>
      <c r="P257">
        <f>IF(X257=1,IF(E257="",0,IF(ISNUMBER(E257),IF(E257&gt;=0,1,0),0)),0)</f>
        <v/>
      </c>
      <c r="Q257">
        <f>IF(AND(X257=1,E257=""),1,0)</f>
        <v/>
      </c>
      <c r="R257">
        <f>IF(P257=1,ROUND(E257/F257,10),"")</f>
        <v/>
      </c>
      <c r="S257">
        <f>IF(AND(P257=1,O257&gt;0),COUNTIFS(I_Course,A257,I_Cat,B257,I_Grd,1,I_Key,"&lt;"&amp;R257)+COUNTIFS(I_Course,A257,I_Cat,B257,I_Grd,1,I_Key,R257,I_Row,"&lt;"&amp;K257),"")</f>
        <v/>
      </c>
      <c r="T257">
        <f>IF(AND(P257=1,O257&gt;0),COUNTIFS(I_Course,A257,I_Cat,B257,I_Grd,1),"")</f>
        <v/>
      </c>
      <c r="U257">
        <f>IF(AND(P257=1,O257&gt;0),IF(S257&lt;MIN(O257,T257-1),1,0),0)</f>
        <v/>
      </c>
      <c r="V257">
        <f>IF(AND(P257=1,U257=0),1,0)</f>
        <v/>
      </c>
      <c r="W257">
        <f>IF(AND(Q257=1,ISNUMBER(D257)),INT(D257),"")</f>
        <v/>
      </c>
      <c r="X257">
        <f>IF(L257="",0,IF(G257="Yes",0,IF(NOT(ISNUMBER(F257)),0,IF(F257&lt;=0,0,IF(M257=3,1,IF(N257="",0,IF(INDEX(C_M,N257)=1,1,0)))))))</f>
        <v/>
      </c>
      <c r="Y257">
        <f>IF(LEFT(H257,3)="Not",1,0)</f>
        <v/>
      </c>
    </row>
    <row r="258">
      <c r="A258" s="18" t="n"/>
      <c r="B258" s="18" t="n"/>
      <c r="C258" s="18" t="n"/>
      <c r="D258" s="22" t="n"/>
      <c r="E258" s="19" t="n"/>
      <c r="F258" s="19" t="n"/>
      <c r="G258" s="18" t="n"/>
      <c r="H258" s="12">
        <f>IF(COUNTA(A258:G258)=0,"",IF(G258="Yes","Excused",IF(A258="","Not counted: course missing",IF(L258="","Not counted: course not on Courses sheet",IF(NOT(ISNUMBER(F258)),"Not counted: points possible missing",IF(F258&lt;=0,"Not counted: points possible missing",IF(X258=0,"Not counted: category not set up for this course",IF(E258="",IF(W258="","Upcoming",IF(W258&lt;Today,"Past due, no score yet","Upcoming")),IF(NOT(ISNUMBER(E258)),"Not counted: score isn't a number",IF(E258&lt;0,"Not counted: negative score",IF(U258=1,"Dropped (lowest)","Graded")))))))))))</f>
        <v/>
      </c>
      <c r="I258" s="16">
        <f>IF(P258=1,E258/F258,"")</f>
        <v/>
      </c>
      <c r="J258" s="17">
        <f>IF(W258="","",W258-Today)</f>
        <v/>
      </c>
      <c r="K258" t="n">
        <v>252</v>
      </c>
      <c r="L258">
        <f>IF(A258="","",IF(ISNUMBER(MATCH(A258,K_Name,0)),MATCH(A258,K_Name,0),""))</f>
        <v/>
      </c>
      <c r="M258">
        <f>IF(L258="","",INDEX(K_Mode,L258))</f>
        <v/>
      </c>
      <c r="N258">
        <f>IF(OR(L258="",B258=""),"",IF(ISNUMBER(MATCH(A258&amp;"|"&amp;B258,C_Key,0)),MATCH(A258&amp;"|"&amp;B258,C_Key,0),""))</f>
        <v/>
      </c>
      <c r="O258">
        <f>IF(N258="",0,INDEX(C_DropN,N258))</f>
        <v/>
      </c>
      <c r="P258">
        <f>IF(X258=1,IF(E258="",0,IF(ISNUMBER(E258),IF(E258&gt;=0,1,0),0)),0)</f>
        <v/>
      </c>
      <c r="Q258">
        <f>IF(AND(X258=1,E258=""),1,0)</f>
        <v/>
      </c>
      <c r="R258">
        <f>IF(P258=1,ROUND(E258/F258,10),"")</f>
        <v/>
      </c>
      <c r="S258">
        <f>IF(AND(P258=1,O258&gt;0),COUNTIFS(I_Course,A258,I_Cat,B258,I_Grd,1,I_Key,"&lt;"&amp;R258)+COUNTIFS(I_Course,A258,I_Cat,B258,I_Grd,1,I_Key,R258,I_Row,"&lt;"&amp;K258),"")</f>
        <v/>
      </c>
      <c r="T258">
        <f>IF(AND(P258=1,O258&gt;0),COUNTIFS(I_Course,A258,I_Cat,B258,I_Grd,1),"")</f>
        <v/>
      </c>
      <c r="U258">
        <f>IF(AND(P258=1,O258&gt;0),IF(S258&lt;MIN(O258,T258-1),1,0),0)</f>
        <v/>
      </c>
      <c r="V258">
        <f>IF(AND(P258=1,U258=0),1,0)</f>
        <v/>
      </c>
      <c r="W258">
        <f>IF(AND(Q258=1,ISNUMBER(D258)),INT(D258),"")</f>
        <v/>
      </c>
      <c r="X258">
        <f>IF(L258="",0,IF(G258="Yes",0,IF(NOT(ISNUMBER(F258)),0,IF(F258&lt;=0,0,IF(M258=3,1,IF(N258="",0,IF(INDEX(C_M,N258)=1,1,0)))))))</f>
        <v/>
      </c>
      <c r="Y258">
        <f>IF(LEFT(H258,3)="Not",1,0)</f>
        <v/>
      </c>
    </row>
    <row r="259">
      <c r="A259" s="18" t="n"/>
      <c r="B259" s="18" t="n"/>
      <c r="C259" s="18" t="n"/>
      <c r="D259" s="22" t="n"/>
      <c r="E259" s="19" t="n"/>
      <c r="F259" s="19" t="n"/>
      <c r="G259" s="18" t="n"/>
      <c r="H259" s="12">
        <f>IF(COUNTA(A259:G259)=0,"",IF(G259="Yes","Excused",IF(A259="","Not counted: course missing",IF(L259="","Not counted: course not on Courses sheet",IF(NOT(ISNUMBER(F259)),"Not counted: points possible missing",IF(F259&lt;=0,"Not counted: points possible missing",IF(X259=0,"Not counted: category not set up for this course",IF(E259="",IF(W259="","Upcoming",IF(W259&lt;Today,"Past due, no score yet","Upcoming")),IF(NOT(ISNUMBER(E259)),"Not counted: score isn't a number",IF(E259&lt;0,"Not counted: negative score",IF(U259=1,"Dropped (lowest)","Graded")))))))))))</f>
        <v/>
      </c>
      <c r="I259" s="16">
        <f>IF(P259=1,E259/F259,"")</f>
        <v/>
      </c>
      <c r="J259" s="17">
        <f>IF(W259="","",W259-Today)</f>
        <v/>
      </c>
      <c r="K259" t="n">
        <v>253</v>
      </c>
      <c r="L259">
        <f>IF(A259="","",IF(ISNUMBER(MATCH(A259,K_Name,0)),MATCH(A259,K_Name,0),""))</f>
        <v/>
      </c>
      <c r="M259">
        <f>IF(L259="","",INDEX(K_Mode,L259))</f>
        <v/>
      </c>
      <c r="N259">
        <f>IF(OR(L259="",B259=""),"",IF(ISNUMBER(MATCH(A259&amp;"|"&amp;B259,C_Key,0)),MATCH(A259&amp;"|"&amp;B259,C_Key,0),""))</f>
        <v/>
      </c>
      <c r="O259">
        <f>IF(N259="",0,INDEX(C_DropN,N259))</f>
        <v/>
      </c>
      <c r="P259">
        <f>IF(X259=1,IF(E259="",0,IF(ISNUMBER(E259),IF(E259&gt;=0,1,0),0)),0)</f>
        <v/>
      </c>
      <c r="Q259">
        <f>IF(AND(X259=1,E259=""),1,0)</f>
        <v/>
      </c>
      <c r="R259">
        <f>IF(P259=1,ROUND(E259/F259,10),"")</f>
        <v/>
      </c>
      <c r="S259">
        <f>IF(AND(P259=1,O259&gt;0),COUNTIFS(I_Course,A259,I_Cat,B259,I_Grd,1,I_Key,"&lt;"&amp;R259)+COUNTIFS(I_Course,A259,I_Cat,B259,I_Grd,1,I_Key,R259,I_Row,"&lt;"&amp;K259),"")</f>
        <v/>
      </c>
      <c r="T259">
        <f>IF(AND(P259=1,O259&gt;0),COUNTIFS(I_Course,A259,I_Cat,B259,I_Grd,1),"")</f>
        <v/>
      </c>
      <c r="U259">
        <f>IF(AND(P259=1,O259&gt;0),IF(S259&lt;MIN(O259,T259-1),1,0),0)</f>
        <v/>
      </c>
      <c r="V259">
        <f>IF(AND(P259=1,U259=0),1,0)</f>
        <v/>
      </c>
      <c r="W259">
        <f>IF(AND(Q259=1,ISNUMBER(D259)),INT(D259),"")</f>
        <v/>
      </c>
      <c r="X259">
        <f>IF(L259="",0,IF(G259="Yes",0,IF(NOT(ISNUMBER(F259)),0,IF(F259&lt;=0,0,IF(M259=3,1,IF(N259="",0,IF(INDEX(C_M,N259)=1,1,0)))))))</f>
        <v/>
      </c>
      <c r="Y259">
        <f>IF(LEFT(H259,3)="Not",1,0)</f>
        <v/>
      </c>
    </row>
    <row r="260">
      <c r="A260" s="18" t="n"/>
      <c r="B260" s="18" t="n"/>
      <c r="C260" s="18" t="n"/>
      <c r="D260" s="22" t="n"/>
      <c r="E260" s="19" t="n"/>
      <c r="F260" s="19" t="n"/>
      <c r="G260" s="18" t="n"/>
      <c r="H260" s="12">
        <f>IF(COUNTA(A260:G260)=0,"",IF(G260="Yes","Excused",IF(A260="","Not counted: course missing",IF(L260="","Not counted: course not on Courses sheet",IF(NOT(ISNUMBER(F260)),"Not counted: points possible missing",IF(F260&lt;=0,"Not counted: points possible missing",IF(X260=0,"Not counted: category not set up for this course",IF(E260="",IF(W260="","Upcoming",IF(W260&lt;Today,"Past due, no score yet","Upcoming")),IF(NOT(ISNUMBER(E260)),"Not counted: score isn't a number",IF(E260&lt;0,"Not counted: negative score",IF(U260=1,"Dropped (lowest)","Graded")))))))))))</f>
        <v/>
      </c>
      <c r="I260" s="16">
        <f>IF(P260=1,E260/F260,"")</f>
        <v/>
      </c>
      <c r="J260" s="17">
        <f>IF(W260="","",W260-Today)</f>
        <v/>
      </c>
      <c r="K260" t="n">
        <v>254</v>
      </c>
      <c r="L260">
        <f>IF(A260="","",IF(ISNUMBER(MATCH(A260,K_Name,0)),MATCH(A260,K_Name,0),""))</f>
        <v/>
      </c>
      <c r="M260">
        <f>IF(L260="","",INDEX(K_Mode,L260))</f>
        <v/>
      </c>
      <c r="N260">
        <f>IF(OR(L260="",B260=""),"",IF(ISNUMBER(MATCH(A260&amp;"|"&amp;B260,C_Key,0)),MATCH(A260&amp;"|"&amp;B260,C_Key,0),""))</f>
        <v/>
      </c>
      <c r="O260">
        <f>IF(N260="",0,INDEX(C_DropN,N260))</f>
        <v/>
      </c>
      <c r="P260">
        <f>IF(X260=1,IF(E260="",0,IF(ISNUMBER(E260),IF(E260&gt;=0,1,0),0)),0)</f>
        <v/>
      </c>
      <c r="Q260">
        <f>IF(AND(X260=1,E260=""),1,0)</f>
        <v/>
      </c>
      <c r="R260">
        <f>IF(P260=1,ROUND(E260/F260,10),"")</f>
        <v/>
      </c>
      <c r="S260">
        <f>IF(AND(P260=1,O260&gt;0),COUNTIFS(I_Course,A260,I_Cat,B260,I_Grd,1,I_Key,"&lt;"&amp;R260)+COUNTIFS(I_Course,A260,I_Cat,B260,I_Grd,1,I_Key,R260,I_Row,"&lt;"&amp;K260),"")</f>
        <v/>
      </c>
      <c r="T260">
        <f>IF(AND(P260=1,O260&gt;0),COUNTIFS(I_Course,A260,I_Cat,B260,I_Grd,1),"")</f>
        <v/>
      </c>
      <c r="U260">
        <f>IF(AND(P260=1,O260&gt;0),IF(S260&lt;MIN(O260,T260-1),1,0),0)</f>
        <v/>
      </c>
      <c r="V260">
        <f>IF(AND(P260=1,U260=0),1,0)</f>
        <v/>
      </c>
      <c r="W260">
        <f>IF(AND(Q260=1,ISNUMBER(D260)),INT(D260),"")</f>
        <v/>
      </c>
      <c r="X260">
        <f>IF(L260="",0,IF(G260="Yes",0,IF(NOT(ISNUMBER(F260)),0,IF(F260&lt;=0,0,IF(M260=3,1,IF(N260="",0,IF(INDEX(C_M,N260)=1,1,0)))))))</f>
        <v/>
      </c>
      <c r="Y260">
        <f>IF(LEFT(H260,3)="Not",1,0)</f>
        <v/>
      </c>
    </row>
    <row r="261">
      <c r="A261" s="18" t="n"/>
      <c r="B261" s="18" t="n"/>
      <c r="C261" s="18" t="n"/>
      <c r="D261" s="22" t="n"/>
      <c r="E261" s="19" t="n"/>
      <c r="F261" s="19" t="n"/>
      <c r="G261" s="18" t="n"/>
      <c r="H261" s="12">
        <f>IF(COUNTA(A261:G261)=0,"",IF(G261="Yes","Excused",IF(A261="","Not counted: course missing",IF(L261="","Not counted: course not on Courses sheet",IF(NOT(ISNUMBER(F261)),"Not counted: points possible missing",IF(F261&lt;=0,"Not counted: points possible missing",IF(X261=0,"Not counted: category not set up for this course",IF(E261="",IF(W261="","Upcoming",IF(W261&lt;Today,"Past due, no score yet","Upcoming")),IF(NOT(ISNUMBER(E261)),"Not counted: score isn't a number",IF(E261&lt;0,"Not counted: negative score",IF(U261=1,"Dropped (lowest)","Graded")))))))))))</f>
        <v/>
      </c>
      <c r="I261" s="16">
        <f>IF(P261=1,E261/F261,"")</f>
        <v/>
      </c>
      <c r="J261" s="17">
        <f>IF(W261="","",W261-Today)</f>
        <v/>
      </c>
      <c r="K261" t="n">
        <v>255</v>
      </c>
      <c r="L261">
        <f>IF(A261="","",IF(ISNUMBER(MATCH(A261,K_Name,0)),MATCH(A261,K_Name,0),""))</f>
        <v/>
      </c>
      <c r="M261">
        <f>IF(L261="","",INDEX(K_Mode,L261))</f>
        <v/>
      </c>
      <c r="N261">
        <f>IF(OR(L261="",B261=""),"",IF(ISNUMBER(MATCH(A261&amp;"|"&amp;B261,C_Key,0)),MATCH(A261&amp;"|"&amp;B261,C_Key,0),""))</f>
        <v/>
      </c>
      <c r="O261">
        <f>IF(N261="",0,INDEX(C_DropN,N261))</f>
        <v/>
      </c>
      <c r="P261">
        <f>IF(X261=1,IF(E261="",0,IF(ISNUMBER(E261),IF(E261&gt;=0,1,0),0)),0)</f>
        <v/>
      </c>
      <c r="Q261">
        <f>IF(AND(X261=1,E261=""),1,0)</f>
        <v/>
      </c>
      <c r="R261">
        <f>IF(P261=1,ROUND(E261/F261,10),"")</f>
        <v/>
      </c>
      <c r="S261">
        <f>IF(AND(P261=1,O261&gt;0),COUNTIFS(I_Course,A261,I_Cat,B261,I_Grd,1,I_Key,"&lt;"&amp;R261)+COUNTIFS(I_Course,A261,I_Cat,B261,I_Grd,1,I_Key,R261,I_Row,"&lt;"&amp;K261),"")</f>
        <v/>
      </c>
      <c r="T261">
        <f>IF(AND(P261=1,O261&gt;0),COUNTIFS(I_Course,A261,I_Cat,B261,I_Grd,1),"")</f>
        <v/>
      </c>
      <c r="U261">
        <f>IF(AND(P261=1,O261&gt;0),IF(S261&lt;MIN(O261,T261-1),1,0),0)</f>
        <v/>
      </c>
      <c r="V261">
        <f>IF(AND(P261=1,U261=0),1,0)</f>
        <v/>
      </c>
      <c r="W261">
        <f>IF(AND(Q261=1,ISNUMBER(D261)),INT(D261),"")</f>
        <v/>
      </c>
      <c r="X261">
        <f>IF(L261="",0,IF(G261="Yes",0,IF(NOT(ISNUMBER(F261)),0,IF(F261&lt;=0,0,IF(M261=3,1,IF(N261="",0,IF(INDEX(C_M,N261)=1,1,0)))))))</f>
        <v/>
      </c>
      <c r="Y261">
        <f>IF(LEFT(H261,3)="Not",1,0)</f>
        <v/>
      </c>
    </row>
    <row r="262">
      <c r="A262" s="18" t="n"/>
      <c r="B262" s="18" t="n"/>
      <c r="C262" s="18" t="n"/>
      <c r="D262" s="22" t="n"/>
      <c r="E262" s="19" t="n"/>
      <c r="F262" s="19" t="n"/>
      <c r="G262" s="18" t="n"/>
      <c r="H262" s="12">
        <f>IF(COUNTA(A262:G262)=0,"",IF(G262="Yes","Excused",IF(A262="","Not counted: course missing",IF(L262="","Not counted: course not on Courses sheet",IF(NOT(ISNUMBER(F262)),"Not counted: points possible missing",IF(F262&lt;=0,"Not counted: points possible missing",IF(X262=0,"Not counted: category not set up for this course",IF(E262="",IF(W262="","Upcoming",IF(W262&lt;Today,"Past due, no score yet","Upcoming")),IF(NOT(ISNUMBER(E262)),"Not counted: score isn't a number",IF(E262&lt;0,"Not counted: negative score",IF(U262=1,"Dropped (lowest)","Graded")))))))))))</f>
        <v/>
      </c>
      <c r="I262" s="16">
        <f>IF(P262=1,E262/F262,"")</f>
        <v/>
      </c>
      <c r="J262" s="17">
        <f>IF(W262="","",W262-Today)</f>
        <v/>
      </c>
      <c r="K262" t="n">
        <v>256</v>
      </c>
      <c r="L262">
        <f>IF(A262="","",IF(ISNUMBER(MATCH(A262,K_Name,0)),MATCH(A262,K_Name,0),""))</f>
        <v/>
      </c>
      <c r="M262">
        <f>IF(L262="","",INDEX(K_Mode,L262))</f>
        <v/>
      </c>
      <c r="N262">
        <f>IF(OR(L262="",B262=""),"",IF(ISNUMBER(MATCH(A262&amp;"|"&amp;B262,C_Key,0)),MATCH(A262&amp;"|"&amp;B262,C_Key,0),""))</f>
        <v/>
      </c>
      <c r="O262">
        <f>IF(N262="",0,INDEX(C_DropN,N262))</f>
        <v/>
      </c>
      <c r="P262">
        <f>IF(X262=1,IF(E262="",0,IF(ISNUMBER(E262),IF(E262&gt;=0,1,0),0)),0)</f>
        <v/>
      </c>
      <c r="Q262">
        <f>IF(AND(X262=1,E262=""),1,0)</f>
        <v/>
      </c>
      <c r="R262">
        <f>IF(P262=1,ROUND(E262/F262,10),"")</f>
        <v/>
      </c>
      <c r="S262">
        <f>IF(AND(P262=1,O262&gt;0),COUNTIFS(I_Course,A262,I_Cat,B262,I_Grd,1,I_Key,"&lt;"&amp;R262)+COUNTIFS(I_Course,A262,I_Cat,B262,I_Grd,1,I_Key,R262,I_Row,"&lt;"&amp;K262),"")</f>
        <v/>
      </c>
      <c r="T262">
        <f>IF(AND(P262=1,O262&gt;0),COUNTIFS(I_Course,A262,I_Cat,B262,I_Grd,1),"")</f>
        <v/>
      </c>
      <c r="U262">
        <f>IF(AND(P262=1,O262&gt;0),IF(S262&lt;MIN(O262,T262-1),1,0),0)</f>
        <v/>
      </c>
      <c r="V262">
        <f>IF(AND(P262=1,U262=0),1,0)</f>
        <v/>
      </c>
      <c r="W262">
        <f>IF(AND(Q262=1,ISNUMBER(D262)),INT(D262),"")</f>
        <v/>
      </c>
      <c r="X262">
        <f>IF(L262="",0,IF(G262="Yes",0,IF(NOT(ISNUMBER(F262)),0,IF(F262&lt;=0,0,IF(M262=3,1,IF(N262="",0,IF(INDEX(C_M,N262)=1,1,0)))))))</f>
        <v/>
      </c>
      <c r="Y262">
        <f>IF(LEFT(H262,3)="Not",1,0)</f>
        <v/>
      </c>
    </row>
    <row r="263">
      <c r="A263" s="18" t="n"/>
      <c r="B263" s="18" t="n"/>
      <c r="C263" s="18" t="n"/>
      <c r="D263" s="22" t="n"/>
      <c r="E263" s="19" t="n"/>
      <c r="F263" s="19" t="n"/>
      <c r="G263" s="18" t="n"/>
      <c r="H263" s="12">
        <f>IF(COUNTA(A263:G263)=0,"",IF(G263="Yes","Excused",IF(A263="","Not counted: course missing",IF(L263="","Not counted: course not on Courses sheet",IF(NOT(ISNUMBER(F263)),"Not counted: points possible missing",IF(F263&lt;=0,"Not counted: points possible missing",IF(X263=0,"Not counted: category not set up for this course",IF(E263="",IF(W263="","Upcoming",IF(W263&lt;Today,"Past due, no score yet","Upcoming")),IF(NOT(ISNUMBER(E263)),"Not counted: score isn't a number",IF(E263&lt;0,"Not counted: negative score",IF(U263=1,"Dropped (lowest)","Graded")))))))))))</f>
        <v/>
      </c>
      <c r="I263" s="16">
        <f>IF(P263=1,E263/F263,"")</f>
        <v/>
      </c>
      <c r="J263" s="17">
        <f>IF(W263="","",W263-Today)</f>
        <v/>
      </c>
      <c r="K263" t="n">
        <v>257</v>
      </c>
      <c r="L263">
        <f>IF(A263="","",IF(ISNUMBER(MATCH(A263,K_Name,0)),MATCH(A263,K_Name,0),""))</f>
        <v/>
      </c>
      <c r="M263">
        <f>IF(L263="","",INDEX(K_Mode,L263))</f>
        <v/>
      </c>
      <c r="N263">
        <f>IF(OR(L263="",B263=""),"",IF(ISNUMBER(MATCH(A263&amp;"|"&amp;B263,C_Key,0)),MATCH(A263&amp;"|"&amp;B263,C_Key,0),""))</f>
        <v/>
      </c>
      <c r="O263">
        <f>IF(N263="",0,INDEX(C_DropN,N263))</f>
        <v/>
      </c>
      <c r="P263">
        <f>IF(X263=1,IF(E263="",0,IF(ISNUMBER(E263),IF(E263&gt;=0,1,0),0)),0)</f>
        <v/>
      </c>
      <c r="Q263">
        <f>IF(AND(X263=1,E263=""),1,0)</f>
        <v/>
      </c>
      <c r="R263">
        <f>IF(P263=1,ROUND(E263/F263,10),"")</f>
        <v/>
      </c>
      <c r="S263">
        <f>IF(AND(P263=1,O263&gt;0),COUNTIFS(I_Course,A263,I_Cat,B263,I_Grd,1,I_Key,"&lt;"&amp;R263)+COUNTIFS(I_Course,A263,I_Cat,B263,I_Grd,1,I_Key,R263,I_Row,"&lt;"&amp;K263),"")</f>
        <v/>
      </c>
      <c r="T263">
        <f>IF(AND(P263=1,O263&gt;0),COUNTIFS(I_Course,A263,I_Cat,B263,I_Grd,1),"")</f>
        <v/>
      </c>
      <c r="U263">
        <f>IF(AND(P263=1,O263&gt;0),IF(S263&lt;MIN(O263,T263-1),1,0),0)</f>
        <v/>
      </c>
      <c r="V263">
        <f>IF(AND(P263=1,U263=0),1,0)</f>
        <v/>
      </c>
      <c r="W263">
        <f>IF(AND(Q263=1,ISNUMBER(D263)),INT(D263),"")</f>
        <v/>
      </c>
      <c r="X263">
        <f>IF(L263="",0,IF(G263="Yes",0,IF(NOT(ISNUMBER(F263)),0,IF(F263&lt;=0,0,IF(M263=3,1,IF(N263="",0,IF(INDEX(C_M,N263)=1,1,0)))))))</f>
        <v/>
      </c>
      <c r="Y263">
        <f>IF(LEFT(H263,3)="Not",1,0)</f>
        <v/>
      </c>
    </row>
    <row r="264">
      <c r="A264" s="18" t="n"/>
      <c r="B264" s="18" t="n"/>
      <c r="C264" s="18" t="n"/>
      <c r="D264" s="22" t="n"/>
      <c r="E264" s="19" t="n"/>
      <c r="F264" s="19" t="n"/>
      <c r="G264" s="18" t="n"/>
      <c r="H264" s="12">
        <f>IF(COUNTA(A264:G264)=0,"",IF(G264="Yes","Excused",IF(A264="","Not counted: course missing",IF(L264="","Not counted: course not on Courses sheet",IF(NOT(ISNUMBER(F264)),"Not counted: points possible missing",IF(F264&lt;=0,"Not counted: points possible missing",IF(X264=0,"Not counted: category not set up for this course",IF(E264="",IF(W264="","Upcoming",IF(W264&lt;Today,"Past due, no score yet","Upcoming")),IF(NOT(ISNUMBER(E264)),"Not counted: score isn't a number",IF(E264&lt;0,"Not counted: negative score",IF(U264=1,"Dropped (lowest)","Graded")))))))))))</f>
        <v/>
      </c>
      <c r="I264" s="16">
        <f>IF(P264=1,E264/F264,"")</f>
        <v/>
      </c>
      <c r="J264" s="17">
        <f>IF(W264="","",W264-Today)</f>
        <v/>
      </c>
      <c r="K264" t="n">
        <v>258</v>
      </c>
      <c r="L264">
        <f>IF(A264="","",IF(ISNUMBER(MATCH(A264,K_Name,0)),MATCH(A264,K_Name,0),""))</f>
        <v/>
      </c>
      <c r="M264">
        <f>IF(L264="","",INDEX(K_Mode,L264))</f>
        <v/>
      </c>
      <c r="N264">
        <f>IF(OR(L264="",B264=""),"",IF(ISNUMBER(MATCH(A264&amp;"|"&amp;B264,C_Key,0)),MATCH(A264&amp;"|"&amp;B264,C_Key,0),""))</f>
        <v/>
      </c>
      <c r="O264">
        <f>IF(N264="",0,INDEX(C_DropN,N264))</f>
        <v/>
      </c>
      <c r="P264">
        <f>IF(X264=1,IF(E264="",0,IF(ISNUMBER(E264),IF(E264&gt;=0,1,0),0)),0)</f>
        <v/>
      </c>
      <c r="Q264">
        <f>IF(AND(X264=1,E264=""),1,0)</f>
        <v/>
      </c>
      <c r="R264">
        <f>IF(P264=1,ROUND(E264/F264,10),"")</f>
        <v/>
      </c>
      <c r="S264">
        <f>IF(AND(P264=1,O264&gt;0),COUNTIFS(I_Course,A264,I_Cat,B264,I_Grd,1,I_Key,"&lt;"&amp;R264)+COUNTIFS(I_Course,A264,I_Cat,B264,I_Grd,1,I_Key,R264,I_Row,"&lt;"&amp;K264),"")</f>
        <v/>
      </c>
      <c r="T264">
        <f>IF(AND(P264=1,O264&gt;0),COUNTIFS(I_Course,A264,I_Cat,B264,I_Grd,1),"")</f>
        <v/>
      </c>
      <c r="U264">
        <f>IF(AND(P264=1,O264&gt;0),IF(S264&lt;MIN(O264,T264-1),1,0),0)</f>
        <v/>
      </c>
      <c r="V264">
        <f>IF(AND(P264=1,U264=0),1,0)</f>
        <v/>
      </c>
      <c r="W264">
        <f>IF(AND(Q264=1,ISNUMBER(D264)),INT(D264),"")</f>
        <v/>
      </c>
      <c r="X264">
        <f>IF(L264="",0,IF(G264="Yes",0,IF(NOT(ISNUMBER(F264)),0,IF(F264&lt;=0,0,IF(M264=3,1,IF(N264="",0,IF(INDEX(C_M,N264)=1,1,0)))))))</f>
        <v/>
      </c>
      <c r="Y264">
        <f>IF(LEFT(H264,3)="Not",1,0)</f>
        <v/>
      </c>
    </row>
    <row r="265">
      <c r="A265" s="18" t="n"/>
      <c r="B265" s="18" t="n"/>
      <c r="C265" s="18" t="n"/>
      <c r="D265" s="22" t="n"/>
      <c r="E265" s="19" t="n"/>
      <c r="F265" s="19" t="n"/>
      <c r="G265" s="18" t="n"/>
      <c r="H265" s="12">
        <f>IF(COUNTA(A265:G265)=0,"",IF(G265="Yes","Excused",IF(A265="","Not counted: course missing",IF(L265="","Not counted: course not on Courses sheet",IF(NOT(ISNUMBER(F265)),"Not counted: points possible missing",IF(F265&lt;=0,"Not counted: points possible missing",IF(X265=0,"Not counted: category not set up for this course",IF(E265="",IF(W265="","Upcoming",IF(W265&lt;Today,"Past due, no score yet","Upcoming")),IF(NOT(ISNUMBER(E265)),"Not counted: score isn't a number",IF(E265&lt;0,"Not counted: negative score",IF(U265=1,"Dropped (lowest)","Graded")))))))))))</f>
        <v/>
      </c>
      <c r="I265" s="16">
        <f>IF(P265=1,E265/F265,"")</f>
        <v/>
      </c>
      <c r="J265" s="17">
        <f>IF(W265="","",W265-Today)</f>
        <v/>
      </c>
      <c r="K265" t="n">
        <v>259</v>
      </c>
      <c r="L265">
        <f>IF(A265="","",IF(ISNUMBER(MATCH(A265,K_Name,0)),MATCH(A265,K_Name,0),""))</f>
        <v/>
      </c>
      <c r="M265">
        <f>IF(L265="","",INDEX(K_Mode,L265))</f>
        <v/>
      </c>
      <c r="N265">
        <f>IF(OR(L265="",B265=""),"",IF(ISNUMBER(MATCH(A265&amp;"|"&amp;B265,C_Key,0)),MATCH(A265&amp;"|"&amp;B265,C_Key,0),""))</f>
        <v/>
      </c>
      <c r="O265">
        <f>IF(N265="",0,INDEX(C_DropN,N265))</f>
        <v/>
      </c>
      <c r="P265">
        <f>IF(X265=1,IF(E265="",0,IF(ISNUMBER(E265),IF(E265&gt;=0,1,0),0)),0)</f>
        <v/>
      </c>
      <c r="Q265">
        <f>IF(AND(X265=1,E265=""),1,0)</f>
        <v/>
      </c>
      <c r="R265">
        <f>IF(P265=1,ROUND(E265/F265,10),"")</f>
        <v/>
      </c>
      <c r="S265">
        <f>IF(AND(P265=1,O265&gt;0),COUNTIFS(I_Course,A265,I_Cat,B265,I_Grd,1,I_Key,"&lt;"&amp;R265)+COUNTIFS(I_Course,A265,I_Cat,B265,I_Grd,1,I_Key,R265,I_Row,"&lt;"&amp;K265),"")</f>
        <v/>
      </c>
      <c r="T265">
        <f>IF(AND(P265=1,O265&gt;0),COUNTIFS(I_Course,A265,I_Cat,B265,I_Grd,1),"")</f>
        <v/>
      </c>
      <c r="U265">
        <f>IF(AND(P265=1,O265&gt;0),IF(S265&lt;MIN(O265,T265-1),1,0),0)</f>
        <v/>
      </c>
      <c r="V265">
        <f>IF(AND(P265=1,U265=0),1,0)</f>
        <v/>
      </c>
      <c r="W265">
        <f>IF(AND(Q265=1,ISNUMBER(D265)),INT(D265),"")</f>
        <v/>
      </c>
      <c r="X265">
        <f>IF(L265="",0,IF(G265="Yes",0,IF(NOT(ISNUMBER(F265)),0,IF(F265&lt;=0,0,IF(M265=3,1,IF(N265="",0,IF(INDEX(C_M,N265)=1,1,0)))))))</f>
        <v/>
      </c>
      <c r="Y265">
        <f>IF(LEFT(H265,3)="Not",1,0)</f>
        <v/>
      </c>
    </row>
    <row r="266">
      <c r="A266" s="18" t="n"/>
      <c r="B266" s="18" t="n"/>
      <c r="C266" s="18" t="n"/>
      <c r="D266" s="22" t="n"/>
      <c r="E266" s="19" t="n"/>
      <c r="F266" s="19" t="n"/>
      <c r="G266" s="18" t="n"/>
      <c r="H266" s="12">
        <f>IF(COUNTA(A266:G266)=0,"",IF(G266="Yes","Excused",IF(A266="","Not counted: course missing",IF(L266="","Not counted: course not on Courses sheet",IF(NOT(ISNUMBER(F266)),"Not counted: points possible missing",IF(F266&lt;=0,"Not counted: points possible missing",IF(X266=0,"Not counted: category not set up for this course",IF(E266="",IF(W266="","Upcoming",IF(W266&lt;Today,"Past due, no score yet","Upcoming")),IF(NOT(ISNUMBER(E266)),"Not counted: score isn't a number",IF(E266&lt;0,"Not counted: negative score",IF(U266=1,"Dropped (lowest)","Graded")))))))))))</f>
        <v/>
      </c>
      <c r="I266" s="16">
        <f>IF(P266=1,E266/F266,"")</f>
        <v/>
      </c>
      <c r="J266" s="17">
        <f>IF(W266="","",W266-Today)</f>
        <v/>
      </c>
      <c r="K266" t="n">
        <v>260</v>
      </c>
      <c r="L266">
        <f>IF(A266="","",IF(ISNUMBER(MATCH(A266,K_Name,0)),MATCH(A266,K_Name,0),""))</f>
        <v/>
      </c>
      <c r="M266">
        <f>IF(L266="","",INDEX(K_Mode,L266))</f>
        <v/>
      </c>
      <c r="N266">
        <f>IF(OR(L266="",B266=""),"",IF(ISNUMBER(MATCH(A266&amp;"|"&amp;B266,C_Key,0)),MATCH(A266&amp;"|"&amp;B266,C_Key,0),""))</f>
        <v/>
      </c>
      <c r="O266">
        <f>IF(N266="",0,INDEX(C_DropN,N266))</f>
        <v/>
      </c>
      <c r="P266">
        <f>IF(X266=1,IF(E266="",0,IF(ISNUMBER(E266),IF(E266&gt;=0,1,0),0)),0)</f>
        <v/>
      </c>
      <c r="Q266">
        <f>IF(AND(X266=1,E266=""),1,0)</f>
        <v/>
      </c>
      <c r="R266">
        <f>IF(P266=1,ROUND(E266/F266,10),"")</f>
        <v/>
      </c>
      <c r="S266">
        <f>IF(AND(P266=1,O266&gt;0),COUNTIFS(I_Course,A266,I_Cat,B266,I_Grd,1,I_Key,"&lt;"&amp;R266)+COUNTIFS(I_Course,A266,I_Cat,B266,I_Grd,1,I_Key,R266,I_Row,"&lt;"&amp;K266),"")</f>
        <v/>
      </c>
      <c r="T266">
        <f>IF(AND(P266=1,O266&gt;0),COUNTIFS(I_Course,A266,I_Cat,B266,I_Grd,1),"")</f>
        <v/>
      </c>
      <c r="U266">
        <f>IF(AND(P266=1,O266&gt;0),IF(S266&lt;MIN(O266,T266-1),1,0),0)</f>
        <v/>
      </c>
      <c r="V266">
        <f>IF(AND(P266=1,U266=0),1,0)</f>
        <v/>
      </c>
      <c r="W266">
        <f>IF(AND(Q266=1,ISNUMBER(D266)),INT(D266),"")</f>
        <v/>
      </c>
      <c r="X266">
        <f>IF(L266="",0,IF(G266="Yes",0,IF(NOT(ISNUMBER(F266)),0,IF(F266&lt;=0,0,IF(M266=3,1,IF(N266="",0,IF(INDEX(C_M,N266)=1,1,0)))))))</f>
        <v/>
      </c>
      <c r="Y266">
        <f>IF(LEFT(H266,3)="Not",1,0)</f>
        <v/>
      </c>
    </row>
    <row r="267">
      <c r="A267" s="18" t="n"/>
      <c r="B267" s="18" t="n"/>
      <c r="C267" s="18" t="n"/>
      <c r="D267" s="22" t="n"/>
      <c r="E267" s="19" t="n"/>
      <c r="F267" s="19" t="n"/>
      <c r="G267" s="18" t="n"/>
      <c r="H267" s="12">
        <f>IF(COUNTA(A267:G267)=0,"",IF(G267="Yes","Excused",IF(A267="","Not counted: course missing",IF(L267="","Not counted: course not on Courses sheet",IF(NOT(ISNUMBER(F267)),"Not counted: points possible missing",IF(F267&lt;=0,"Not counted: points possible missing",IF(X267=0,"Not counted: category not set up for this course",IF(E267="",IF(W267="","Upcoming",IF(W267&lt;Today,"Past due, no score yet","Upcoming")),IF(NOT(ISNUMBER(E267)),"Not counted: score isn't a number",IF(E267&lt;0,"Not counted: negative score",IF(U267=1,"Dropped (lowest)","Graded")))))))))))</f>
        <v/>
      </c>
      <c r="I267" s="16">
        <f>IF(P267=1,E267/F267,"")</f>
        <v/>
      </c>
      <c r="J267" s="17">
        <f>IF(W267="","",W267-Today)</f>
        <v/>
      </c>
      <c r="K267" t="n">
        <v>261</v>
      </c>
      <c r="L267">
        <f>IF(A267="","",IF(ISNUMBER(MATCH(A267,K_Name,0)),MATCH(A267,K_Name,0),""))</f>
        <v/>
      </c>
      <c r="M267">
        <f>IF(L267="","",INDEX(K_Mode,L267))</f>
        <v/>
      </c>
      <c r="N267">
        <f>IF(OR(L267="",B267=""),"",IF(ISNUMBER(MATCH(A267&amp;"|"&amp;B267,C_Key,0)),MATCH(A267&amp;"|"&amp;B267,C_Key,0),""))</f>
        <v/>
      </c>
      <c r="O267">
        <f>IF(N267="",0,INDEX(C_DropN,N267))</f>
        <v/>
      </c>
      <c r="P267">
        <f>IF(X267=1,IF(E267="",0,IF(ISNUMBER(E267),IF(E267&gt;=0,1,0),0)),0)</f>
        <v/>
      </c>
      <c r="Q267">
        <f>IF(AND(X267=1,E267=""),1,0)</f>
        <v/>
      </c>
      <c r="R267">
        <f>IF(P267=1,ROUND(E267/F267,10),"")</f>
        <v/>
      </c>
      <c r="S267">
        <f>IF(AND(P267=1,O267&gt;0),COUNTIFS(I_Course,A267,I_Cat,B267,I_Grd,1,I_Key,"&lt;"&amp;R267)+COUNTIFS(I_Course,A267,I_Cat,B267,I_Grd,1,I_Key,R267,I_Row,"&lt;"&amp;K267),"")</f>
        <v/>
      </c>
      <c r="T267">
        <f>IF(AND(P267=1,O267&gt;0),COUNTIFS(I_Course,A267,I_Cat,B267,I_Grd,1),"")</f>
        <v/>
      </c>
      <c r="U267">
        <f>IF(AND(P267=1,O267&gt;0),IF(S267&lt;MIN(O267,T267-1),1,0),0)</f>
        <v/>
      </c>
      <c r="V267">
        <f>IF(AND(P267=1,U267=0),1,0)</f>
        <v/>
      </c>
      <c r="W267">
        <f>IF(AND(Q267=1,ISNUMBER(D267)),INT(D267),"")</f>
        <v/>
      </c>
      <c r="X267">
        <f>IF(L267="",0,IF(G267="Yes",0,IF(NOT(ISNUMBER(F267)),0,IF(F267&lt;=0,0,IF(M267=3,1,IF(N267="",0,IF(INDEX(C_M,N267)=1,1,0)))))))</f>
        <v/>
      </c>
      <c r="Y267">
        <f>IF(LEFT(H267,3)="Not",1,0)</f>
        <v/>
      </c>
    </row>
    <row r="268">
      <c r="A268" s="18" t="n"/>
      <c r="B268" s="18" t="n"/>
      <c r="C268" s="18" t="n"/>
      <c r="D268" s="22" t="n"/>
      <c r="E268" s="19" t="n"/>
      <c r="F268" s="19" t="n"/>
      <c r="G268" s="18" t="n"/>
      <c r="H268" s="12">
        <f>IF(COUNTA(A268:G268)=0,"",IF(G268="Yes","Excused",IF(A268="","Not counted: course missing",IF(L268="","Not counted: course not on Courses sheet",IF(NOT(ISNUMBER(F268)),"Not counted: points possible missing",IF(F268&lt;=0,"Not counted: points possible missing",IF(X268=0,"Not counted: category not set up for this course",IF(E268="",IF(W268="","Upcoming",IF(W268&lt;Today,"Past due, no score yet","Upcoming")),IF(NOT(ISNUMBER(E268)),"Not counted: score isn't a number",IF(E268&lt;0,"Not counted: negative score",IF(U268=1,"Dropped (lowest)","Graded")))))))))))</f>
        <v/>
      </c>
      <c r="I268" s="16">
        <f>IF(P268=1,E268/F268,"")</f>
        <v/>
      </c>
      <c r="J268" s="17">
        <f>IF(W268="","",W268-Today)</f>
        <v/>
      </c>
      <c r="K268" t="n">
        <v>262</v>
      </c>
      <c r="L268">
        <f>IF(A268="","",IF(ISNUMBER(MATCH(A268,K_Name,0)),MATCH(A268,K_Name,0),""))</f>
        <v/>
      </c>
      <c r="M268">
        <f>IF(L268="","",INDEX(K_Mode,L268))</f>
        <v/>
      </c>
      <c r="N268">
        <f>IF(OR(L268="",B268=""),"",IF(ISNUMBER(MATCH(A268&amp;"|"&amp;B268,C_Key,0)),MATCH(A268&amp;"|"&amp;B268,C_Key,0),""))</f>
        <v/>
      </c>
      <c r="O268">
        <f>IF(N268="",0,INDEX(C_DropN,N268))</f>
        <v/>
      </c>
      <c r="P268">
        <f>IF(X268=1,IF(E268="",0,IF(ISNUMBER(E268),IF(E268&gt;=0,1,0),0)),0)</f>
        <v/>
      </c>
      <c r="Q268">
        <f>IF(AND(X268=1,E268=""),1,0)</f>
        <v/>
      </c>
      <c r="R268">
        <f>IF(P268=1,ROUND(E268/F268,10),"")</f>
        <v/>
      </c>
      <c r="S268">
        <f>IF(AND(P268=1,O268&gt;0),COUNTIFS(I_Course,A268,I_Cat,B268,I_Grd,1,I_Key,"&lt;"&amp;R268)+COUNTIFS(I_Course,A268,I_Cat,B268,I_Grd,1,I_Key,R268,I_Row,"&lt;"&amp;K268),"")</f>
        <v/>
      </c>
      <c r="T268">
        <f>IF(AND(P268=1,O268&gt;0),COUNTIFS(I_Course,A268,I_Cat,B268,I_Grd,1),"")</f>
        <v/>
      </c>
      <c r="U268">
        <f>IF(AND(P268=1,O268&gt;0),IF(S268&lt;MIN(O268,T268-1),1,0),0)</f>
        <v/>
      </c>
      <c r="V268">
        <f>IF(AND(P268=1,U268=0),1,0)</f>
        <v/>
      </c>
      <c r="W268">
        <f>IF(AND(Q268=1,ISNUMBER(D268)),INT(D268),"")</f>
        <v/>
      </c>
      <c r="X268">
        <f>IF(L268="",0,IF(G268="Yes",0,IF(NOT(ISNUMBER(F268)),0,IF(F268&lt;=0,0,IF(M268=3,1,IF(N268="",0,IF(INDEX(C_M,N268)=1,1,0)))))))</f>
        <v/>
      </c>
      <c r="Y268">
        <f>IF(LEFT(H268,3)="Not",1,0)</f>
        <v/>
      </c>
    </row>
    <row r="269">
      <c r="A269" s="18" t="n"/>
      <c r="B269" s="18" t="n"/>
      <c r="C269" s="18" t="n"/>
      <c r="D269" s="22" t="n"/>
      <c r="E269" s="19" t="n"/>
      <c r="F269" s="19" t="n"/>
      <c r="G269" s="18" t="n"/>
      <c r="H269" s="12">
        <f>IF(COUNTA(A269:G269)=0,"",IF(G269="Yes","Excused",IF(A269="","Not counted: course missing",IF(L269="","Not counted: course not on Courses sheet",IF(NOT(ISNUMBER(F269)),"Not counted: points possible missing",IF(F269&lt;=0,"Not counted: points possible missing",IF(X269=0,"Not counted: category not set up for this course",IF(E269="",IF(W269="","Upcoming",IF(W269&lt;Today,"Past due, no score yet","Upcoming")),IF(NOT(ISNUMBER(E269)),"Not counted: score isn't a number",IF(E269&lt;0,"Not counted: negative score",IF(U269=1,"Dropped (lowest)","Graded")))))))))))</f>
        <v/>
      </c>
      <c r="I269" s="16">
        <f>IF(P269=1,E269/F269,"")</f>
        <v/>
      </c>
      <c r="J269" s="17">
        <f>IF(W269="","",W269-Today)</f>
        <v/>
      </c>
      <c r="K269" t="n">
        <v>263</v>
      </c>
      <c r="L269">
        <f>IF(A269="","",IF(ISNUMBER(MATCH(A269,K_Name,0)),MATCH(A269,K_Name,0),""))</f>
        <v/>
      </c>
      <c r="M269">
        <f>IF(L269="","",INDEX(K_Mode,L269))</f>
        <v/>
      </c>
      <c r="N269">
        <f>IF(OR(L269="",B269=""),"",IF(ISNUMBER(MATCH(A269&amp;"|"&amp;B269,C_Key,0)),MATCH(A269&amp;"|"&amp;B269,C_Key,0),""))</f>
        <v/>
      </c>
      <c r="O269">
        <f>IF(N269="",0,INDEX(C_DropN,N269))</f>
        <v/>
      </c>
      <c r="P269">
        <f>IF(X269=1,IF(E269="",0,IF(ISNUMBER(E269),IF(E269&gt;=0,1,0),0)),0)</f>
        <v/>
      </c>
      <c r="Q269">
        <f>IF(AND(X269=1,E269=""),1,0)</f>
        <v/>
      </c>
      <c r="R269">
        <f>IF(P269=1,ROUND(E269/F269,10),"")</f>
        <v/>
      </c>
      <c r="S269">
        <f>IF(AND(P269=1,O269&gt;0),COUNTIFS(I_Course,A269,I_Cat,B269,I_Grd,1,I_Key,"&lt;"&amp;R269)+COUNTIFS(I_Course,A269,I_Cat,B269,I_Grd,1,I_Key,R269,I_Row,"&lt;"&amp;K269),"")</f>
        <v/>
      </c>
      <c r="T269">
        <f>IF(AND(P269=1,O269&gt;0),COUNTIFS(I_Course,A269,I_Cat,B269,I_Grd,1),"")</f>
        <v/>
      </c>
      <c r="U269">
        <f>IF(AND(P269=1,O269&gt;0),IF(S269&lt;MIN(O269,T269-1),1,0),0)</f>
        <v/>
      </c>
      <c r="V269">
        <f>IF(AND(P269=1,U269=0),1,0)</f>
        <v/>
      </c>
      <c r="W269">
        <f>IF(AND(Q269=1,ISNUMBER(D269)),INT(D269),"")</f>
        <v/>
      </c>
      <c r="X269">
        <f>IF(L269="",0,IF(G269="Yes",0,IF(NOT(ISNUMBER(F269)),0,IF(F269&lt;=0,0,IF(M269=3,1,IF(N269="",0,IF(INDEX(C_M,N269)=1,1,0)))))))</f>
        <v/>
      </c>
      <c r="Y269">
        <f>IF(LEFT(H269,3)="Not",1,0)</f>
        <v/>
      </c>
    </row>
    <row r="270">
      <c r="A270" s="18" t="n"/>
      <c r="B270" s="18" t="n"/>
      <c r="C270" s="18" t="n"/>
      <c r="D270" s="22" t="n"/>
      <c r="E270" s="19" t="n"/>
      <c r="F270" s="19" t="n"/>
      <c r="G270" s="18" t="n"/>
      <c r="H270" s="12">
        <f>IF(COUNTA(A270:G270)=0,"",IF(G270="Yes","Excused",IF(A270="","Not counted: course missing",IF(L270="","Not counted: course not on Courses sheet",IF(NOT(ISNUMBER(F270)),"Not counted: points possible missing",IF(F270&lt;=0,"Not counted: points possible missing",IF(X270=0,"Not counted: category not set up for this course",IF(E270="",IF(W270="","Upcoming",IF(W270&lt;Today,"Past due, no score yet","Upcoming")),IF(NOT(ISNUMBER(E270)),"Not counted: score isn't a number",IF(E270&lt;0,"Not counted: negative score",IF(U270=1,"Dropped (lowest)","Graded")))))))))))</f>
        <v/>
      </c>
      <c r="I270" s="16">
        <f>IF(P270=1,E270/F270,"")</f>
        <v/>
      </c>
      <c r="J270" s="17">
        <f>IF(W270="","",W270-Today)</f>
        <v/>
      </c>
      <c r="K270" t="n">
        <v>264</v>
      </c>
      <c r="L270">
        <f>IF(A270="","",IF(ISNUMBER(MATCH(A270,K_Name,0)),MATCH(A270,K_Name,0),""))</f>
        <v/>
      </c>
      <c r="M270">
        <f>IF(L270="","",INDEX(K_Mode,L270))</f>
        <v/>
      </c>
      <c r="N270">
        <f>IF(OR(L270="",B270=""),"",IF(ISNUMBER(MATCH(A270&amp;"|"&amp;B270,C_Key,0)),MATCH(A270&amp;"|"&amp;B270,C_Key,0),""))</f>
        <v/>
      </c>
      <c r="O270">
        <f>IF(N270="",0,INDEX(C_DropN,N270))</f>
        <v/>
      </c>
      <c r="P270">
        <f>IF(X270=1,IF(E270="",0,IF(ISNUMBER(E270),IF(E270&gt;=0,1,0),0)),0)</f>
        <v/>
      </c>
      <c r="Q270">
        <f>IF(AND(X270=1,E270=""),1,0)</f>
        <v/>
      </c>
      <c r="R270">
        <f>IF(P270=1,ROUND(E270/F270,10),"")</f>
        <v/>
      </c>
      <c r="S270">
        <f>IF(AND(P270=1,O270&gt;0),COUNTIFS(I_Course,A270,I_Cat,B270,I_Grd,1,I_Key,"&lt;"&amp;R270)+COUNTIFS(I_Course,A270,I_Cat,B270,I_Grd,1,I_Key,R270,I_Row,"&lt;"&amp;K270),"")</f>
        <v/>
      </c>
      <c r="T270">
        <f>IF(AND(P270=1,O270&gt;0),COUNTIFS(I_Course,A270,I_Cat,B270,I_Grd,1),"")</f>
        <v/>
      </c>
      <c r="U270">
        <f>IF(AND(P270=1,O270&gt;0),IF(S270&lt;MIN(O270,T270-1),1,0),0)</f>
        <v/>
      </c>
      <c r="V270">
        <f>IF(AND(P270=1,U270=0),1,0)</f>
        <v/>
      </c>
      <c r="W270">
        <f>IF(AND(Q270=1,ISNUMBER(D270)),INT(D270),"")</f>
        <v/>
      </c>
      <c r="X270">
        <f>IF(L270="",0,IF(G270="Yes",0,IF(NOT(ISNUMBER(F270)),0,IF(F270&lt;=0,0,IF(M270=3,1,IF(N270="",0,IF(INDEX(C_M,N270)=1,1,0)))))))</f>
        <v/>
      </c>
      <c r="Y270">
        <f>IF(LEFT(H270,3)="Not",1,0)</f>
        <v/>
      </c>
    </row>
    <row r="271">
      <c r="A271" s="18" t="n"/>
      <c r="B271" s="18" t="n"/>
      <c r="C271" s="18" t="n"/>
      <c r="D271" s="22" t="n"/>
      <c r="E271" s="19" t="n"/>
      <c r="F271" s="19" t="n"/>
      <c r="G271" s="18" t="n"/>
      <c r="H271" s="12">
        <f>IF(COUNTA(A271:G271)=0,"",IF(G271="Yes","Excused",IF(A271="","Not counted: course missing",IF(L271="","Not counted: course not on Courses sheet",IF(NOT(ISNUMBER(F271)),"Not counted: points possible missing",IF(F271&lt;=0,"Not counted: points possible missing",IF(X271=0,"Not counted: category not set up for this course",IF(E271="",IF(W271="","Upcoming",IF(W271&lt;Today,"Past due, no score yet","Upcoming")),IF(NOT(ISNUMBER(E271)),"Not counted: score isn't a number",IF(E271&lt;0,"Not counted: negative score",IF(U271=1,"Dropped (lowest)","Graded")))))))))))</f>
        <v/>
      </c>
      <c r="I271" s="16">
        <f>IF(P271=1,E271/F271,"")</f>
        <v/>
      </c>
      <c r="J271" s="17">
        <f>IF(W271="","",W271-Today)</f>
        <v/>
      </c>
      <c r="K271" t="n">
        <v>265</v>
      </c>
      <c r="L271">
        <f>IF(A271="","",IF(ISNUMBER(MATCH(A271,K_Name,0)),MATCH(A271,K_Name,0),""))</f>
        <v/>
      </c>
      <c r="M271">
        <f>IF(L271="","",INDEX(K_Mode,L271))</f>
        <v/>
      </c>
      <c r="N271">
        <f>IF(OR(L271="",B271=""),"",IF(ISNUMBER(MATCH(A271&amp;"|"&amp;B271,C_Key,0)),MATCH(A271&amp;"|"&amp;B271,C_Key,0),""))</f>
        <v/>
      </c>
      <c r="O271">
        <f>IF(N271="",0,INDEX(C_DropN,N271))</f>
        <v/>
      </c>
      <c r="P271">
        <f>IF(X271=1,IF(E271="",0,IF(ISNUMBER(E271),IF(E271&gt;=0,1,0),0)),0)</f>
        <v/>
      </c>
      <c r="Q271">
        <f>IF(AND(X271=1,E271=""),1,0)</f>
        <v/>
      </c>
      <c r="R271">
        <f>IF(P271=1,ROUND(E271/F271,10),"")</f>
        <v/>
      </c>
      <c r="S271">
        <f>IF(AND(P271=1,O271&gt;0),COUNTIFS(I_Course,A271,I_Cat,B271,I_Grd,1,I_Key,"&lt;"&amp;R271)+COUNTIFS(I_Course,A271,I_Cat,B271,I_Grd,1,I_Key,R271,I_Row,"&lt;"&amp;K271),"")</f>
        <v/>
      </c>
      <c r="T271">
        <f>IF(AND(P271=1,O271&gt;0),COUNTIFS(I_Course,A271,I_Cat,B271,I_Grd,1),"")</f>
        <v/>
      </c>
      <c r="U271">
        <f>IF(AND(P271=1,O271&gt;0),IF(S271&lt;MIN(O271,T271-1),1,0),0)</f>
        <v/>
      </c>
      <c r="V271">
        <f>IF(AND(P271=1,U271=0),1,0)</f>
        <v/>
      </c>
      <c r="W271">
        <f>IF(AND(Q271=1,ISNUMBER(D271)),INT(D271),"")</f>
        <v/>
      </c>
      <c r="X271">
        <f>IF(L271="",0,IF(G271="Yes",0,IF(NOT(ISNUMBER(F271)),0,IF(F271&lt;=0,0,IF(M271=3,1,IF(N271="",0,IF(INDEX(C_M,N271)=1,1,0)))))))</f>
        <v/>
      </c>
      <c r="Y271">
        <f>IF(LEFT(H271,3)="Not",1,0)</f>
        <v/>
      </c>
    </row>
    <row r="272">
      <c r="A272" s="18" t="n"/>
      <c r="B272" s="18" t="n"/>
      <c r="C272" s="18" t="n"/>
      <c r="D272" s="22" t="n"/>
      <c r="E272" s="19" t="n"/>
      <c r="F272" s="19" t="n"/>
      <c r="G272" s="18" t="n"/>
      <c r="H272" s="12">
        <f>IF(COUNTA(A272:G272)=0,"",IF(G272="Yes","Excused",IF(A272="","Not counted: course missing",IF(L272="","Not counted: course not on Courses sheet",IF(NOT(ISNUMBER(F272)),"Not counted: points possible missing",IF(F272&lt;=0,"Not counted: points possible missing",IF(X272=0,"Not counted: category not set up for this course",IF(E272="",IF(W272="","Upcoming",IF(W272&lt;Today,"Past due, no score yet","Upcoming")),IF(NOT(ISNUMBER(E272)),"Not counted: score isn't a number",IF(E272&lt;0,"Not counted: negative score",IF(U272=1,"Dropped (lowest)","Graded")))))))))))</f>
        <v/>
      </c>
      <c r="I272" s="16">
        <f>IF(P272=1,E272/F272,"")</f>
        <v/>
      </c>
      <c r="J272" s="17">
        <f>IF(W272="","",W272-Today)</f>
        <v/>
      </c>
      <c r="K272" t="n">
        <v>266</v>
      </c>
      <c r="L272">
        <f>IF(A272="","",IF(ISNUMBER(MATCH(A272,K_Name,0)),MATCH(A272,K_Name,0),""))</f>
        <v/>
      </c>
      <c r="M272">
        <f>IF(L272="","",INDEX(K_Mode,L272))</f>
        <v/>
      </c>
      <c r="N272">
        <f>IF(OR(L272="",B272=""),"",IF(ISNUMBER(MATCH(A272&amp;"|"&amp;B272,C_Key,0)),MATCH(A272&amp;"|"&amp;B272,C_Key,0),""))</f>
        <v/>
      </c>
      <c r="O272">
        <f>IF(N272="",0,INDEX(C_DropN,N272))</f>
        <v/>
      </c>
      <c r="P272">
        <f>IF(X272=1,IF(E272="",0,IF(ISNUMBER(E272),IF(E272&gt;=0,1,0),0)),0)</f>
        <v/>
      </c>
      <c r="Q272">
        <f>IF(AND(X272=1,E272=""),1,0)</f>
        <v/>
      </c>
      <c r="R272">
        <f>IF(P272=1,ROUND(E272/F272,10),"")</f>
        <v/>
      </c>
      <c r="S272">
        <f>IF(AND(P272=1,O272&gt;0),COUNTIFS(I_Course,A272,I_Cat,B272,I_Grd,1,I_Key,"&lt;"&amp;R272)+COUNTIFS(I_Course,A272,I_Cat,B272,I_Grd,1,I_Key,R272,I_Row,"&lt;"&amp;K272),"")</f>
        <v/>
      </c>
      <c r="T272">
        <f>IF(AND(P272=1,O272&gt;0),COUNTIFS(I_Course,A272,I_Cat,B272,I_Grd,1),"")</f>
        <v/>
      </c>
      <c r="U272">
        <f>IF(AND(P272=1,O272&gt;0),IF(S272&lt;MIN(O272,T272-1),1,0),0)</f>
        <v/>
      </c>
      <c r="V272">
        <f>IF(AND(P272=1,U272=0),1,0)</f>
        <v/>
      </c>
      <c r="W272">
        <f>IF(AND(Q272=1,ISNUMBER(D272)),INT(D272),"")</f>
        <v/>
      </c>
      <c r="X272">
        <f>IF(L272="",0,IF(G272="Yes",0,IF(NOT(ISNUMBER(F272)),0,IF(F272&lt;=0,0,IF(M272=3,1,IF(N272="",0,IF(INDEX(C_M,N272)=1,1,0)))))))</f>
        <v/>
      </c>
      <c r="Y272">
        <f>IF(LEFT(H272,3)="Not",1,0)</f>
        <v/>
      </c>
    </row>
    <row r="273">
      <c r="A273" s="18" t="n"/>
      <c r="B273" s="18" t="n"/>
      <c r="C273" s="18" t="n"/>
      <c r="D273" s="22" t="n"/>
      <c r="E273" s="19" t="n"/>
      <c r="F273" s="19" t="n"/>
      <c r="G273" s="18" t="n"/>
      <c r="H273" s="12">
        <f>IF(COUNTA(A273:G273)=0,"",IF(G273="Yes","Excused",IF(A273="","Not counted: course missing",IF(L273="","Not counted: course not on Courses sheet",IF(NOT(ISNUMBER(F273)),"Not counted: points possible missing",IF(F273&lt;=0,"Not counted: points possible missing",IF(X273=0,"Not counted: category not set up for this course",IF(E273="",IF(W273="","Upcoming",IF(W273&lt;Today,"Past due, no score yet","Upcoming")),IF(NOT(ISNUMBER(E273)),"Not counted: score isn't a number",IF(E273&lt;0,"Not counted: negative score",IF(U273=1,"Dropped (lowest)","Graded")))))))))))</f>
        <v/>
      </c>
      <c r="I273" s="16">
        <f>IF(P273=1,E273/F273,"")</f>
        <v/>
      </c>
      <c r="J273" s="17">
        <f>IF(W273="","",W273-Today)</f>
        <v/>
      </c>
      <c r="K273" t="n">
        <v>267</v>
      </c>
      <c r="L273">
        <f>IF(A273="","",IF(ISNUMBER(MATCH(A273,K_Name,0)),MATCH(A273,K_Name,0),""))</f>
        <v/>
      </c>
      <c r="M273">
        <f>IF(L273="","",INDEX(K_Mode,L273))</f>
        <v/>
      </c>
      <c r="N273">
        <f>IF(OR(L273="",B273=""),"",IF(ISNUMBER(MATCH(A273&amp;"|"&amp;B273,C_Key,0)),MATCH(A273&amp;"|"&amp;B273,C_Key,0),""))</f>
        <v/>
      </c>
      <c r="O273">
        <f>IF(N273="",0,INDEX(C_DropN,N273))</f>
        <v/>
      </c>
      <c r="P273">
        <f>IF(X273=1,IF(E273="",0,IF(ISNUMBER(E273),IF(E273&gt;=0,1,0),0)),0)</f>
        <v/>
      </c>
      <c r="Q273">
        <f>IF(AND(X273=1,E273=""),1,0)</f>
        <v/>
      </c>
      <c r="R273">
        <f>IF(P273=1,ROUND(E273/F273,10),"")</f>
        <v/>
      </c>
      <c r="S273">
        <f>IF(AND(P273=1,O273&gt;0),COUNTIFS(I_Course,A273,I_Cat,B273,I_Grd,1,I_Key,"&lt;"&amp;R273)+COUNTIFS(I_Course,A273,I_Cat,B273,I_Grd,1,I_Key,R273,I_Row,"&lt;"&amp;K273),"")</f>
        <v/>
      </c>
      <c r="T273">
        <f>IF(AND(P273=1,O273&gt;0),COUNTIFS(I_Course,A273,I_Cat,B273,I_Grd,1),"")</f>
        <v/>
      </c>
      <c r="U273">
        <f>IF(AND(P273=1,O273&gt;0),IF(S273&lt;MIN(O273,T273-1),1,0),0)</f>
        <v/>
      </c>
      <c r="V273">
        <f>IF(AND(P273=1,U273=0),1,0)</f>
        <v/>
      </c>
      <c r="W273">
        <f>IF(AND(Q273=1,ISNUMBER(D273)),INT(D273),"")</f>
        <v/>
      </c>
      <c r="X273">
        <f>IF(L273="",0,IF(G273="Yes",0,IF(NOT(ISNUMBER(F273)),0,IF(F273&lt;=0,0,IF(M273=3,1,IF(N273="",0,IF(INDEX(C_M,N273)=1,1,0)))))))</f>
        <v/>
      </c>
      <c r="Y273">
        <f>IF(LEFT(H273,3)="Not",1,0)</f>
        <v/>
      </c>
    </row>
    <row r="274">
      <c r="A274" s="18" t="n"/>
      <c r="B274" s="18" t="n"/>
      <c r="C274" s="18" t="n"/>
      <c r="D274" s="22" t="n"/>
      <c r="E274" s="19" t="n"/>
      <c r="F274" s="19" t="n"/>
      <c r="G274" s="18" t="n"/>
      <c r="H274" s="12">
        <f>IF(COUNTA(A274:G274)=0,"",IF(G274="Yes","Excused",IF(A274="","Not counted: course missing",IF(L274="","Not counted: course not on Courses sheet",IF(NOT(ISNUMBER(F274)),"Not counted: points possible missing",IF(F274&lt;=0,"Not counted: points possible missing",IF(X274=0,"Not counted: category not set up for this course",IF(E274="",IF(W274="","Upcoming",IF(W274&lt;Today,"Past due, no score yet","Upcoming")),IF(NOT(ISNUMBER(E274)),"Not counted: score isn't a number",IF(E274&lt;0,"Not counted: negative score",IF(U274=1,"Dropped (lowest)","Graded")))))))))))</f>
        <v/>
      </c>
      <c r="I274" s="16">
        <f>IF(P274=1,E274/F274,"")</f>
        <v/>
      </c>
      <c r="J274" s="17">
        <f>IF(W274="","",W274-Today)</f>
        <v/>
      </c>
      <c r="K274" t="n">
        <v>268</v>
      </c>
      <c r="L274">
        <f>IF(A274="","",IF(ISNUMBER(MATCH(A274,K_Name,0)),MATCH(A274,K_Name,0),""))</f>
        <v/>
      </c>
      <c r="M274">
        <f>IF(L274="","",INDEX(K_Mode,L274))</f>
        <v/>
      </c>
      <c r="N274">
        <f>IF(OR(L274="",B274=""),"",IF(ISNUMBER(MATCH(A274&amp;"|"&amp;B274,C_Key,0)),MATCH(A274&amp;"|"&amp;B274,C_Key,0),""))</f>
        <v/>
      </c>
      <c r="O274">
        <f>IF(N274="",0,INDEX(C_DropN,N274))</f>
        <v/>
      </c>
      <c r="P274">
        <f>IF(X274=1,IF(E274="",0,IF(ISNUMBER(E274),IF(E274&gt;=0,1,0),0)),0)</f>
        <v/>
      </c>
      <c r="Q274">
        <f>IF(AND(X274=1,E274=""),1,0)</f>
        <v/>
      </c>
      <c r="R274">
        <f>IF(P274=1,ROUND(E274/F274,10),"")</f>
        <v/>
      </c>
      <c r="S274">
        <f>IF(AND(P274=1,O274&gt;0),COUNTIFS(I_Course,A274,I_Cat,B274,I_Grd,1,I_Key,"&lt;"&amp;R274)+COUNTIFS(I_Course,A274,I_Cat,B274,I_Grd,1,I_Key,R274,I_Row,"&lt;"&amp;K274),"")</f>
        <v/>
      </c>
      <c r="T274">
        <f>IF(AND(P274=1,O274&gt;0),COUNTIFS(I_Course,A274,I_Cat,B274,I_Grd,1),"")</f>
        <v/>
      </c>
      <c r="U274">
        <f>IF(AND(P274=1,O274&gt;0),IF(S274&lt;MIN(O274,T274-1),1,0),0)</f>
        <v/>
      </c>
      <c r="V274">
        <f>IF(AND(P274=1,U274=0),1,0)</f>
        <v/>
      </c>
      <c r="W274">
        <f>IF(AND(Q274=1,ISNUMBER(D274)),INT(D274),"")</f>
        <v/>
      </c>
      <c r="X274">
        <f>IF(L274="",0,IF(G274="Yes",0,IF(NOT(ISNUMBER(F274)),0,IF(F274&lt;=0,0,IF(M274=3,1,IF(N274="",0,IF(INDEX(C_M,N274)=1,1,0)))))))</f>
        <v/>
      </c>
      <c r="Y274">
        <f>IF(LEFT(H274,3)="Not",1,0)</f>
        <v/>
      </c>
    </row>
    <row r="275">
      <c r="A275" s="18" t="n"/>
      <c r="B275" s="18" t="n"/>
      <c r="C275" s="18" t="n"/>
      <c r="D275" s="22" t="n"/>
      <c r="E275" s="19" t="n"/>
      <c r="F275" s="19" t="n"/>
      <c r="G275" s="18" t="n"/>
      <c r="H275" s="12">
        <f>IF(COUNTA(A275:G275)=0,"",IF(G275="Yes","Excused",IF(A275="","Not counted: course missing",IF(L275="","Not counted: course not on Courses sheet",IF(NOT(ISNUMBER(F275)),"Not counted: points possible missing",IF(F275&lt;=0,"Not counted: points possible missing",IF(X275=0,"Not counted: category not set up for this course",IF(E275="",IF(W275="","Upcoming",IF(W275&lt;Today,"Past due, no score yet","Upcoming")),IF(NOT(ISNUMBER(E275)),"Not counted: score isn't a number",IF(E275&lt;0,"Not counted: negative score",IF(U275=1,"Dropped (lowest)","Graded")))))))))))</f>
        <v/>
      </c>
      <c r="I275" s="16">
        <f>IF(P275=1,E275/F275,"")</f>
        <v/>
      </c>
      <c r="J275" s="17">
        <f>IF(W275="","",W275-Today)</f>
        <v/>
      </c>
      <c r="K275" t="n">
        <v>269</v>
      </c>
      <c r="L275">
        <f>IF(A275="","",IF(ISNUMBER(MATCH(A275,K_Name,0)),MATCH(A275,K_Name,0),""))</f>
        <v/>
      </c>
      <c r="M275">
        <f>IF(L275="","",INDEX(K_Mode,L275))</f>
        <v/>
      </c>
      <c r="N275">
        <f>IF(OR(L275="",B275=""),"",IF(ISNUMBER(MATCH(A275&amp;"|"&amp;B275,C_Key,0)),MATCH(A275&amp;"|"&amp;B275,C_Key,0),""))</f>
        <v/>
      </c>
      <c r="O275">
        <f>IF(N275="",0,INDEX(C_DropN,N275))</f>
        <v/>
      </c>
      <c r="P275">
        <f>IF(X275=1,IF(E275="",0,IF(ISNUMBER(E275),IF(E275&gt;=0,1,0),0)),0)</f>
        <v/>
      </c>
      <c r="Q275">
        <f>IF(AND(X275=1,E275=""),1,0)</f>
        <v/>
      </c>
      <c r="R275">
        <f>IF(P275=1,ROUND(E275/F275,10),"")</f>
        <v/>
      </c>
      <c r="S275">
        <f>IF(AND(P275=1,O275&gt;0),COUNTIFS(I_Course,A275,I_Cat,B275,I_Grd,1,I_Key,"&lt;"&amp;R275)+COUNTIFS(I_Course,A275,I_Cat,B275,I_Grd,1,I_Key,R275,I_Row,"&lt;"&amp;K275),"")</f>
        <v/>
      </c>
      <c r="T275">
        <f>IF(AND(P275=1,O275&gt;0),COUNTIFS(I_Course,A275,I_Cat,B275,I_Grd,1),"")</f>
        <v/>
      </c>
      <c r="U275">
        <f>IF(AND(P275=1,O275&gt;0),IF(S275&lt;MIN(O275,T275-1),1,0),0)</f>
        <v/>
      </c>
      <c r="V275">
        <f>IF(AND(P275=1,U275=0),1,0)</f>
        <v/>
      </c>
      <c r="W275">
        <f>IF(AND(Q275=1,ISNUMBER(D275)),INT(D275),"")</f>
        <v/>
      </c>
      <c r="X275">
        <f>IF(L275="",0,IF(G275="Yes",0,IF(NOT(ISNUMBER(F275)),0,IF(F275&lt;=0,0,IF(M275=3,1,IF(N275="",0,IF(INDEX(C_M,N275)=1,1,0)))))))</f>
        <v/>
      </c>
      <c r="Y275">
        <f>IF(LEFT(H275,3)="Not",1,0)</f>
        <v/>
      </c>
    </row>
    <row r="276">
      <c r="A276" s="18" t="n"/>
      <c r="B276" s="18" t="n"/>
      <c r="C276" s="18" t="n"/>
      <c r="D276" s="22" t="n"/>
      <c r="E276" s="19" t="n"/>
      <c r="F276" s="19" t="n"/>
      <c r="G276" s="18" t="n"/>
      <c r="H276" s="12">
        <f>IF(COUNTA(A276:G276)=0,"",IF(G276="Yes","Excused",IF(A276="","Not counted: course missing",IF(L276="","Not counted: course not on Courses sheet",IF(NOT(ISNUMBER(F276)),"Not counted: points possible missing",IF(F276&lt;=0,"Not counted: points possible missing",IF(X276=0,"Not counted: category not set up for this course",IF(E276="",IF(W276="","Upcoming",IF(W276&lt;Today,"Past due, no score yet","Upcoming")),IF(NOT(ISNUMBER(E276)),"Not counted: score isn't a number",IF(E276&lt;0,"Not counted: negative score",IF(U276=1,"Dropped (lowest)","Graded")))))))))))</f>
        <v/>
      </c>
      <c r="I276" s="16">
        <f>IF(P276=1,E276/F276,"")</f>
        <v/>
      </c>
      <c r="J276" s="17">
        <f>IF(W276="","",W276-Today)</f>
        <v/>
      </c>
      <c r="K276" t="n">
        <v>270</v>
      </c>
      <c r="L276">
        <f>IF(A276="","",IF(ISNUMBER(MATCH(A276,K_Name,0)),MATCH(A276,K_Name,0),""))</f>
        <v/>
      </c>
      <c r="M276">
        <f>IF(L276="","",INDEX(K_Mode,L276))</f>
        <v/>
      </c>
      <c r="N276">
        <f>IF(OR(L276="",B276=""),"",IF(ISNUMBER(MATCH(A276&amp;"|"&amp;B276,C_Key,0)),MATCH(A276&amp;"|"&amp;B276,C_Key,0),""))</f>
        <v/>
      </c>
      <c r="O276">
        <f>IF(N276="",0,INDEX(C_DropN,N276))</f>
        <v/>
      </c>
      <c r="P276">
        <f>IF(X276=1,IF(E276="",0,IF(ISNUMBER(E276),IF(E276&gt;=0,1,0),0)),0)</f>
        <v/>
      </c>
      <c r="Q276">
        <f>IF(AND(X276=1,E276=""),1,0)</f>
        <v/>
      </c>
      <c r="R276">
        <f>IF(P276=1,ROUND(E276/F276,10),"")</f>
        <v/>
      </c>
      <c r="S276">
        <f>IF(AND(P276=1,O276&gt;0),COUNTIFS(I_Course,A276,I_Cat,B276,I_Grd,1,I_Key,"&lt;"&amp;R276)+COUNTIFS(I_Course,A276,I_Cat,B276,I_Grd,1,I_Key,R276,I_Row,"&lt;"&amp;K276),"")</f>
        <v/>
      </c>
      <c r="T276">
        <f>IF(AND(P276=1,O276&gt;0),COUNTIFS(I_Course,A276,I_Cat,B276,I_Grd,1),"")</f>
        <v/>
      </c>
      <c r="U276">
        <f>IF(AND(P276=1,O276&gt;0),IF(S276&lt;MIN(O276,T276-1),1,0),0)</f>
        <v/>
      </c>
      <c r="V276">
        <f>IF(AND(P276=1,U276=0),1,0)</f>
        <v/>
      </c>
      <c r="W276">
        <f>IF(AND(Q276=1,ISNUMBER(D276)),INT(D276),"")</f>
        <v/>
      </c>
      <c r="X276">
        <f>IF(L276="",0,IF(G276="Yes",0,IF(NOT(ISNUMBER(F276)),0,IF(F276&lt;=0,0,IF(M276=3,1,IF(N276="",0,IF(INDEX(C_M,N276)=1,1,0)))))))</f>
        <v/>
      </c>
      <c r="Y276">
        <f>IF(LEFT(H276,3)="Not",1,0)</f>
        <v/>
      </c>
    </row>
    <row r="277">
      <c r="A277" s="18" t="n"/>
      <c r="B277" s="18" t="n"/>
      <c r="C277" s="18" t="n"/>
      <c r="D277" s="22" t="n"/>
      <c r="E277" s="19" t="n"/>
      <c r="F277" s="19" t="n"/>
      <c r="G277" s="18" t="n"/>
      <c r="H277" s="12">
        <f>IF(COUNTA(A277:G277)=0,"",IF(G277="Yes","Excused",IF(A277="","Not counted: course missing",IF(L277="","Not counted: course not on Courses sheet",IF(NOT(ISNUMBER(F277)),"Not counted: points possible missing",IF(F277&lt;=0,"Not counted: points possible missing",IF(X277=0,"Not counted: category not set up for this course",IF(E277="",IF(W277="","Upcoming",IF(W277&lt;Today,"Past due, no score yet","Upcoming")),IF(NOT(ISNUMBER(E277)),"Not counted: score isn't a number",IF(E277&lt;0,"Not counted: negative score",IF(U277=1,"Dropped (lowest)","Graded")))))))))))</f>
        <v/>
      </c>
      <c r="I277" s="16">
        <f>IF(P277=1,E277/F277,"")</f>
        <v/>
      </c>
      <c r="J277" s="17">
        <f>IF(W277="","",W277-Today)</f>
        <v/>
      </c>
      <c r="K277" t="n">
        <v>271</v>
      </c>
      <c r="L277">
        <f>IF(A277="","",IF(ISNUMBER(MATCH(A277,K_Name,0)),MATCH(A277,K_Name,0),""))</f>
        <v/>
      </c>
      <c r="M277">
        <f>IF(L277="","",INDEX(K_Mode,L277))</f>
        <v/>
      </c>
      <c r="N277">
        <f>IF(OR(L277="",B277=""),"",IF(ISNUMBER(MATCH(A277&amp;"|"&amp;B277,C_Key,0)),MATCH(A277&amp;"|"&amp;B277,C_Key,0),""))</f>
        <v/>
      </c>
      <c r="O277">
        <f>IF(N277="",0,INDEX(C_DropN,N277))</f>
        <v/>
      </c>
      <c r="P277">
        <f>IF(X277=1,IF(E277="",0,IF(ISNUMBER(E277),IF(E277&gt;=0,1,0),0)),0)</f>
        <v/>
      </c>
      <c r="Q277">
        <f>IF(AND(X277=1,E277=""),1,0)</f>
        <v/>
      </c>
      <c r="R277">
        <f>IF(P277=1,ROUND(E277/F277,10),"")</f>
        <v/>
      </c>
      <c r="S277">
        <f>IF(AND(P277=1,O277&gt;0),COUNTIFS(I_Course,A277,I_Cat,B277,I_Grd,1,I_Key,"&lt;"&amp;R277)+COUNTIFS(I_Course,A277,I_Cat,B277,I_Grd,1,I_Key,R277,I_Row,"&lt;"&amp;K277),"")</f>
        <v/>
      </c>
      <c r="T277">
        <f>IF(AND(P277=1,O277&gt;0),COUNTIFS(I_Course,A277,I_Cat,B277,I_Grd,1),"")</f>
        <v/>
      </c>
      <c r="U277">
        <f>IF(AND(P277=1,O277&gt;0),IF(S277&lt;MIN(O277,T277-1),1,0),0)</f>
        <v/>
      </c>
      <c r="V277">
        <f>IF(AND(P277=1,U277=0),1,0)</f>
        <v/>
      </c>
      <c r="W277">
        <f>IF(AND(Q277=1,ISNUMBER(D277)),INT(D277),"")</f>
        <v/>
      </c>
      <c r="X277">
        <f>IF(L277="",0,IF(G277="Yes",0,IF(NOT(ISNUMBER(F277)),0,IF(F277&lt;=0,0,IF(M277=3,1,IF(N277="",0,IF(INDEX(C_M,N277)=1,1,0)))))))</f>
        <v/>
      </c>
      <c r="Y277">
        <f>IF(LEFT(H277,3)="Not",1,0)</f>
        <v/>
      </c>
    </row>
    <row r="278">
      <c r="A278" s="18" t="n"/>
      <c r="B278" s="18" t="n"/>
      <c r="C278" s="18" t="n"/>
      <c r="D278" s="22" t="n"/>
      <c r="E278" s="19" t="n"/>
      <c r="F278" s="19" t="n"/>
      <c r="G278" s="18" t="n"/>
      <c r="H278" s="12">
        <f>IF(COUNTA(A278:G278)=0,"",IF(G278="Yes","Excused",IF(A278="","Not counted: course missing",IF(L278="","Not counted: course not on Courses sheet",IF(NOT(ISNUMBER(F278)),"Not counted: points possible missing",IF(F278&lt;=0,"Not counted: points possible missing",IF(X278=0,"Not counted: category not set up for this course",IF(E278="",IF(W278="","Upcoming",IF(W278&lt;Today,"Past due, no score yet","Upcoming")),IF(NOT(ISNUMBER(E278)),"Not counted: score isn't a number",IF(E278&lt;0,"Not counted: negative score",IF(U278=1,"Dropped (lowest)","Graded")))))))))))</f>
        <v/>
      </c>
      <c r="I278" s="16">
        <f>IF(P278=1,E278/F278,"")</f>
        <v/>
      </c>
      <c r="J278" s="17">
        <f>IF(W278="","",W278-Today)</f>
        <v/>
      </c>
      <c r="K278" t="n">
        <v>272</v>
      </c>
      <c r="L278">
        <f>IF(A278="","",IF(ISNUMBER(MATCH(A278,K_Name,0)),MATCH(A278,K_Name,0),""))</f>
        <v/>
      </c>
      <c r="M278">
        <f>IF(L278="","",INDEX(K_Mode,L278))</f>
        <v/>
      </c>
      <c r="N278">
        <f>IF(OR(L278="",B278=""),"",IF(ISNUMBER(MATCH(A278&amp;"|"&amp;B278,C_Key,0)),MATCH(A278&amp;"|"&amp;B278,C_Key,0),""))</f>
        <v/>
      </c>
      <c r="O278">
        <f>IF(N278="",0,INDEX(C_DropN,N278))</f>
        <v/>
      </c>
      <c r="P278">
        <f>IF(X278=1,IF(E278="",0,IF(ISNUMBER(E278),IF(E278&gt;=0,1,0),0)),0)</f>
        <v/>
      </c>
      <c r="Q278">
        <f>IF(AND(X278=1,E278=""),1,0)</f>
        <v/>
      </c>
      <c r="R278">
        <f>IF(P278=1,ROUND(E278/F278,10),"")</f>
        <v/>
      </c>
      <c r="S278">
        <f>IF(AND(P278=1,O278&gt;0),COUNTIFS(I_Course,A278,I_Cat,B278,I_Grd,1,I_Key,"&lt;"&amp;R278)+COUNTIFS(I_Course,A278,I_Cat,B278,I_Grd,1,I_Key,R278,I_Row,"&lt;"&amp;K278),"")</f>
        <v/>
      </c>
      <c r="T278">
        <f>IF(AND(P278=1,O278&gt;0),COUNTIFS(I_Course,A278,I_Cat,B278,I_Grd,1),"")</f>
        <v/>
      </c>
      <c r="U278">
        <f>IF(AND(P278=1,O278&gt;0),IF(S278&lt;MIN(O278,T278-1),1,0),0)</f>
        <v/>
      </c>
      <c r="V278">
        <f>IF(AND(P278=1,U278=0),1,0)</f>
        <v/>
      </c>
      <c r="W278">
        <f>IF(AND(Q278=1,ISNUMBER(D278)),INT(D278),"")</f>
        <v/>
      </c>
      <c r="X278">
        <f>IF(L278="",0,IF(G278="Yes",0,IF(NOT(ISNUMBER(F278)),0,IF(F278&lt;=0,0,IF(M278=3,1,IF(N278="",0,IF(INDEX(C_M,N278)=1,1,0)))))))</f>
        <v/>
      </c>
      <c r="Y278">
        <f>IF(LEFT(H278,3)="Not",1,0)</f>
        <v/>
      </c>
    </row>
    <row r="279">
      <c r="A279" s="18" t="n"/>
      <c r="B279" s="18" t="n"/>
      <c r="C279" s="18" t="n"/>
      <c r="D279" s="22" t="n"/>
      <c r="E279" s="19" t="n"/>
      <c r="F279" s="19" t="n"/>
      <c r="G279" s="18" t="n"/>
      <c r="H279" s="12">
        <f>IF(COUNTA(A279:G279)=0,"",IF(G279="Yes","Excused",IF(A279="","Not counted: course missing",IF(L279="","Not counted: course not on Courses sheet",IF(NOT(ISNUMBER(F279)),"Not counted: points possible missing",IF(F279&lt;=0,"Not counted: points possible missing",IF(X279=0,"Not counted: category not set up for this course",IF(E279="",IF(W279="","Upcoming",IF(W279&lt;Today,"Past due, no score yet","Upcoming")),IF(NOT(ISNUMBER(E279)),"Not counted: score isn't a number",IF(E279&lt;0,"Not counted: negative score",IF(U279=1,"Dropped (lowest)","Graded")))))))))))</f>
        <v/>
      </c>
      <c r="I279" s="16">
        <f>IF(P279=1,E279/F279,"")</f>
        <v/>
      </c>
      <c r="J279" s="17">
        <f>IF(W279="","",W279-Today)</f>
        <v/>
      </c>
      <c r="K279" t="n">
        <v>273</v>
      </c>
      <c r="L279">
        <f>IF(A279="","",IF(ISNUMBER(MATCH(A279,K_Name,0)),MATCH(A279,K_Name,0),""))</f>
        <v/>
      </c>
      <c r="M279">
        <f>IF(L279="","",INDEX(K_Mode,L279))</f>
        <v/>
      </c>
      <c r="N279">
        <f>IF(OR(L279="",B279=""),"",IF(ISNUMBER(MATCH(A279&amp;"|"&amp;B279,C_Key,0)),MATCH(A279&amp;"|"&amp;B279,C_Key,0),""))</f>
        <v/>
      </c>
      <c r="O279">
        <f>IF(N279="",0,INDEX(C_DropN,N279))</f>
        <v/>
      </c>
      <c r="P279">
        <f>IF(X279=1,IF(E279="",0,IF(ISNUMBER(E279),IF(E279&gt;=0,1,0),0)),0)</f>
        <v/>
      </c>
      <c r="Q279">
        <f>IF(AND(X279=1,E279=""),1,0)</f>
        <v/>
      </c>
      <c r="R279">
        <f>IF(P279=1,ROUND(E279/F279,10),"")</f>
        <v/>
      </c>
      <c r="S279">
        <f>IF(AND(P279=1,O279&gt;0),COUNTIFS(I_Course,A279,I_Cat,B279,I_Grd,1,I_Key,"&lt;"&amp;R279)+COUNTIFS(I_Course,A279,I_Cat,B279,I_Grd,1,I_Key,R279,I_Row,"&lt;"&amp;K279),"")</f>
        <v/>
      </c>
      <c r="T279">
        <f>IF(AND(P279=1,O279&gt;0),COUNTIFS(I_Course,A279,I_Cat,B279,I_Grd,1),"")</f>
        <v/>
      </c>
      <c r="U279">
        <f>IF(AND(P279=1,O279&gt;0),IF(S279&lt;MIN(O279,T279-1),1,0),0)</f>
        <v/>
      </c>
      <c r="V279">
        <f>IF(AND(P279=1,U279=0),1,0)</f>
        <v/>
      </c>
      <c r="W279">
        <f>IF(AND(Q279=1,ISNUMBER(D279)),INT(D279),"")</f>
        <v/>
      </c>
      <c r="X279">
        <f>IF(L279="",0,IF(G279="Yes",0,IF(NOT(ISNUMBER(F279)),0,IF(F279&lt;=0,0,IF(M279=3,1,IF(N279="",0,IF(INDEX(C_M,N279)=1,1,0)))))))</f>
        <v/>
      </c>
      <c r="Y279">
        <f>IF(LEFT(H279,3)="Not",1,0)</f>
        <v/>
      </c>
    </row>
    <row r="280">
      <c r="A280" s="18" t="n"/>
      <c r="B280" s="18" t="n"/>
      <c r="C280" s="18" t="n"/>
      <c r="D280" s="22" t="n"/>
      <c r="E280" s="19" t="n"/>
      <c r="F280" s="19" t="n"/>
      <c r="G280" s="18" t="n"/>
      <c r="H280" s="12">
        <f>IF(COUNTA(A280:G280)=0,"",IF(G280="Yes","Excused",IF(A280="","Not counted: course missing",IF(L280="","Not counted: course not on Courses sheet",IF(NOT(ISNUMBER(F280)),"Not counted: points possible missing",IF(F280&lt;=0,"Not counted: points possible missing",IF(X280=0,"Not counted: category not set up for this course",IF(E280="",IF(W280="","Upcoming",IF(W280&lt;Today,"Past due, no score yet","Upcoming")),IF(NOT(ISNUMBER(E280)),"Not counted: score isn't a number",IF(E280&lt;0,"Not counted: negative score",IF(U280=1,"Dropped (lowest)","Graded")))))))))))</f>
        <v/>
      </c>
      <c r="I280" s="16">
        <f>IF(P280=1,E280/F280,"")</f>
        <v/>
      </c>
      <c r="J280" s="17">
        <f>IF(W280="","",W280-Today)</f>
        <v/>
      </c>
      <c r="K280" t="n">
        <v>274</v>
      </c>
      <c r="L280">
        <f>IF(A280="","",IF(ISNUMBER(MATCH(A280,K_Name,0)),MATCH(A280,K_Name,0),""))</f>
        <v/>
      </c>
      <c r="M280">
        <f>IF(L280="","",INDEX(K_Mode,L280))</f>
        <v/>
      </c>
      <c r="N280">
        <f>IF(OR(L280="",B280=""),"",IF(ISNUMBER(MATCH(A280&amp;"|"&amp;B280,C_Key,0)),MATCH(A280&amp;"|"&amp;B280,C_Key,0),""))</f>
        <v/>
      </c>
      <c r="O280">
        <f>IF(N280="",0,INDEX(C_DropN,N280))</f>
        <v/>
      </c>
      <c r="P280">
        <f>IF(X280=1,IF(E280="",0,IF(ISNUMBER(E280),IF(E280&gt;=0,1,0),0)),0)</f>
        <v/>
      </c>
      <c r="Q280">
        <f>IF(AND(X280=1,E280=""),1,0)</f>
        <v/>
      </c>
      <c r="R280">
        <f>IF(P280=1,ROUND(E280/F280,10),"")</f>
        <v/>
      </c>
      <c r="S280">
        <f>IF(AND(P280=1,O280&gt;0),COUNTIFS(I_Course,A280,I_Cat,B280,I_Grd,1,I_Key,"&lt;"&amp;R280)+COUNTIFS(I_Course,A280,I_Cat,B280,I_Grd,1,I_Key,R280,I_Row,"&lt;"&amp;K280),"")</f>
        <v/>
      </c>
      <c r="T280">
        <f>IF(AND(P280=1,O280&gt;0),COUNTIFS(I_Course,A280,I_Cat,B280,I_Grd,1),"")</f>
        <v/>
      </c>
      <c r="U280">
        <f>IF(AND(P280=1,O280&gt;0),IF(S280&lt;MIN(O280,T280-1),1,0),0)</f>
        <v/>
      </c>
      <c r="V280">
        <f>IF(AND(P280=1,U280=0),1,0)</f>
        <v/>
      </c>
      <c r="W280">
        <f>IF(AND(Q280=1,ISNUMBER(D280)),INT(D280),"")</f>
        <v/>
      </c>
      <c r="X280">
        <f>IF(L280="",0,IF(G280="Yes",0,IF(NOT(ISNUMBER(F280)),0,IF(F280&lt;=0,0,IF(M280=3,1,IF(N280="",0,IF(INDEX(C_M,N280)=1,1,0)))))))</f>
        <v/>
      </c>
      <c r="Y280">
        <f>IF(LEFT(H280,3)="Not",1,0)</f>
        <v/>
      </c>
    </row>
    <row r="281">
      <c r="A281" s="18" t="n"/>
      <c r="B281" s="18" t="n"/>
      <c r="C281" s="18" t="n"/>
      <c r="D281" s="22" t="n"/>
      <c r="E281" s="19" t="n"/>
      <c r="F281" s="19" t="n"/>
      <c r="G281" s="18" t="n"/>
      <c r="H281" s="12">
        <f>IF(COUNTA(A281:G281)=0,"",IF(G281="Yes","Excused",IF(A281="","Not counted: course missing",IF(L281="","Not counted: course not on Courses sheet",IF(NOT(ISNUMBER(F281)),"Not counted: points possible missing",IF(F281&lt;=0,"Not counted: points possible missing",IF(X281=0,"Not counted: category not set up for this course",IF(E281="",IF(W281="","Upcoming",IF(W281&lt;Today,"Past due, no score yet","Upcoming")),IF(NOT(ISNUMBER(E281)),"Not counted: score isn't a number",IF(E281&lt;0,"Not counted: negative score",IF(U281=1,"Dropped (lowest)","Graded")))))))))))</f>
        <v/>
      </c>
      <c r="I281" s="16">
        <f>IF(P281=1,E281/F281,"")</f>
        <v/>
      </c>
      <c r="J281" s="17">
        <f>IF(W281="","",W281-Today)</f>
        <v/>
      </c>
      <c r="K281" t="n">
        <v>275</v>
      </c>
      <c r="L281">
        <f>IF(A281="","",IF(ISNUMBER(MATCH(A281,K_Name,0)),MATCH(A281,K_Name,0),""))</f>
        <v/>
      </c>
      <c r="M281">
        <f>IF(L281="","",INDEX(K_Mode,L281))</f>
        <v/>
      </c>
      <c r="N281">
        <f>IF(OR(L281="",B281=""),"",IF(ISNUMBER(MATCH(A281&amp;"|"&amp;B281,C_Key,0)),MATCH(A281&amp;"|"&amp;B281,C_Key,0),""))</f>
        <v/>
      </c>
      <c r="O281">
        <f>IF(N281="",0,INDEX(C_DropN,N281))</f>
        <v/>
      </c>
      <c r="P281">
        <f>IF(X281=1,IF(E281="",0,IF(ISNUMBER(E281),IF(E281&gt;=0,1,0),0)),0)</f>
        <v/>
      </c>
      <c r="Q281">
        <f>IF(AND(X281=1,E281=""),1,0)</f>
        <v/>
      </c>
      <c r="R281">
        <f>IF(P281=1,ROUND(E281/F281,10),"")</f>
        <v/>
      </c>
      <c r="S281">
        <f>IF(AND(P281=1,O281&gt;0),COUNTIFS(I_Course,A281,I_Cat,B281,I_Grd,1,I_Key,"&lt;"&amp;R281)+COUNTIFS(I_Course,A281,I_Cat,B281,I_Grd,1,I_Key,R281,I_Row,"&lt;"&amp;K281),"")</f>
        <v/>
      </c>
      <c r="T281">
        <f>IF(AND(P281=1,O281&gt;0),COUNTIFS(I_Course,A281,I_Cat,B281,I_Grd,1),"")</f>
        <v/>
      </c>
      <c r="U281">
        <f>IF(AND(P281=1,O281&gt;0),IF(S281&lt;MIN(O281,T281-1),1,0),0)</f>
        <v/>
      </c>
      <c r="V281">
        <f>IF(AND(P281=1,U281=0),1,0)</f>
        <v/>
      </c>
      <c r="W281">
        <f>IF(AND(Q281=1,ISNUMBER(D281)),INT(D281),"")</f>
        <v/>
      </c>
      <c r="X281">
        <f>IF(L281="",0,IF(G281="Yes",0,IF(NOT(ISNUMBER(F281)),0,IF(F281&lt;=0,0,IF(M281=3,1,IF(N281="",0,IF(INDEX(C_M,N281)=1,1,0)))))))</f>
        <v/>
      </c>
      <c r="Y281">
        <f>IF(LEFT(H281,3)="Not",1,0)</f>
        <v/>
      </c>
    </row>
    <row r="282">
      <c r="A282" s="18" t="n"/>
      <c r="B282" s="18" t="n"/>
      <c r="C282" s="18" t="n"/>
      <c r="D282" s="22" t="n"/>
      <c r="E282" s="19" t="n"/>
      <c r="F282" s="19" t="n"/>
      <c r="G282" s="18" t="n"/>
      <c r="H282" s="12">
        <f>IF(COUNTA(A282:G282)=0,"",IF(G282="Yes","Excused",IF(A282="","Not counted: course missing",IF(L282="","Not counted: course not on Courses sheet",IF(NOT(ISNUMBER(F282)),"Not counted: points possible missing",IF(F282&lt;=0,"Not counted: points possible missing",IF(X282=0,"Not counted: category not set up for this course",IF(E282="",IF(W282="","Upcoming",IF(W282&lt;Today,"Past due, no score yet","Upcoming")),IF(NOT(ISNUMBER(E282)),"Not counted: score isn't a number",IF(E282&lt;0,"Not counted: negative score",IF(U282=1,"Dropped (lowest)","Graded")))))))))))</f>
        <v/>
      </c>
      <c r="I282" s="16">
        <f>IF(P282=1,E282/F282,"")</f>
        <v/>
      </c>
      <c r="J282" s="17">
        <f>IF(W282="","",W282-Today)</f>
        <v/>
      </c>
      <c r="K282" t="n">
        <v>276</v>
      </c>
      <c r="L282">
        <f>IF(A282="","",IF(ISNUMBER(MATCH(A282,K_Name,0)),MATCH(A282,K_Name,0),""))</f>
        <v/>
      </c>
      <c r="M282">
        <f>IF(L282="","",INDEX(K_Mode,L282))</f>
        <v/>
      </c>
      <c r="N282">
        <f>IF(OR(L282="",B282=""),"",IF(ISNUMBER(MATCH(A282&amp;"|"&amp;B282,C_Key,0)),MATCH(A282&amp;"|"&amp;B282,C_Key,0),""))</f>
        <v/>
      </c>
      <c r="O282">
        <f>IF(N282="",0,INDEX(C_DropN,N282))</f>
        <v/>
      </c>
      <c r="P282">
        <f>IF(X282=1,IF(E282="",0,IF(ISNUMBER(E282),IF(E282&gt;=0,1,0),0)),0)</f>
        <v/>
      </c>
      <c r="Q282">
        <f>IF(AND(X282=1,E282=""),1,0)</f>
        <v/>
      </c>
      <c r="R282">
        <f>IF(P282=1,ROUND(E282/F282,10),"")</f>
        <v/>
      </c>
      <c r="S282">
        <f>IF(AND(P282=1,O282&gt;0),COUNTIFS(I_Course,A282,I_Cat,B282,I_Grd,1,I_Key,"&lt;"&amp;R282)+COUNTIFS(I_Course,A282,I_Cat,B282,I_Grd,1,I_Key,R282,I_Row,"&lt;"&amp;K282),"")</f>
        <v/>
      </c>
      <c r="T282">
        <f>IF(AND(P282=1,O282&gt;0),COUNTIFS(I_Course,A282,I_Cat,B282,I_Grd,1),"")</f>
        <v/>
      </c>
      <c r="U282">
        <f>IF(AND(P282=1,O282&gt;0),IF(S282&lt;MIN(O282,T282-1),1,0),0)</f>
        <v/>
      </c>
      <c r="V282">
        <f>IF(AND(P282=1,U282=0),1,0)</f>
        <v/>
      </c>
      <c r="W282">
        <f>IF(AND(Q282=1,ISNUMBER(D282)),INT(D282),"")</f>
        <v/>
      </c>
      <c r="X282">
        <f>IF(L282="",0,IF(G282="Yes",0,IF(NOT(ISNUMBER(F282)),0,IF(F282&lt;=0,0,IF(M282=3,1,IF(N282="",0,IF(INDEX(C_M,N282)=1,1,0)))))))</f>
        <v/>
      </c>
      <c r="Y282">
        <f>IF(LEFT(H282,3)="Not",1,0)</f>
        <v/>
      </c>
    </row>
    <row r="283">
      <c r="A283" s="18" t="n"/>
      <c r="B283" s="18" t="n"/>
      <c r="C283" s="18" t="n"/>
      <c r="D283" s="22" t="n"/>
      <c r="E283" s="19" t="n"/>
      <c r="F283" s="19" t="n"/>
      <c r="G283" s="18" t="n"/>
      <c r="H283" s="12">
        <f>IF(COUNTA(A283:G283)=0,"",IF(G283="Yes","Excused",IF(A283="","Not counted: course missing",IF(L283="","Not counted: course not on Courses sheet",IF(NOT(ISNUMBER(F283)),"Not counted: points possible missing",IF(F283&lt;=0,"Not counted: points possible missing",IF(X283=0,"Not counted: category not set up for this course",IF(E283="",IF(W283="","Upcoming",IF(W283&lt;Today,"Past due, no score yet","Upcoming")),IF(NOT(ISNUMBER(E283)),"Not counted: score isn't a number",IF(E283&lt;0,"Not counted: negative score",IF(U283=1,"Dropped (lowest)","Graded")))))))))))</f>
        <v/>
      </c>
      <c r="I283" s="16">
        <f>IF(P283=1,E283/F283,"")</f>
        <v/>
      </c>
      <c r="J283" s="17">
        <f>IF(W283="","",W283-Today)</f>
        <v/>
      </c>
      <c r="K283" t="n">
        <v>277</v>
      </c>
      <c r="L283">
        <f>IF(A283="","",IF(ISNUMBER(MATCH(A283,K_Name,0)),MATCH(A283,K_Name,0),""))</f>
        <v/>
      </c>
      <c r="M283">
        <f>IF(L283="","",INDEX(K_Mode,L283))</f>
        <v/>
      </c>
      <c r="N283">
        <f>IF(OR(L283="",B283=""),"",IF(ISNUMBER(MATCH(A283&amp;"|"&amp;B283,C_Key,0)),MATCH(A283&amp;"|"&amp;B283,C_Key,0),""))</f>
        <v/>
      </c>
      <c r="O283">
        <f>IF(N283="",0,INDEX(C_DropN,N283))</f>
        <v/>
      </c>
      <c r="P283">
        <f>IF(X283=1,IF(E283="",0,IF(ISNUMBER(E283),IF(E283&gt;=0,1,0),0)),0)</f>
        <v/>
      </c>
      <c r="Q283">
        <f>IF(AND(X283=1,E283=""),1,0)</f>
        <v/>
      </c>
      <c r="R283">
        <f>IF(P283=1,ROUND(E283/F283,10),"")</f>
        <v/>
      </c>
      <c r="S283">
        <f>IF(AND(P283=1,O283&gt;0),COUNTIFS(I_Course,A283,I_Cat,B283,I_Grd,1,I_Key,"&lt;"&amp;R283)+COUNTIFS(I_Course,A283,I_Cat,B283,I_Grd,1,I_Key,R283,I_Row,"&lt;"&amp;K283),"")</f>
        <v/>
      </c>
      <c r="T283">
        <f>IF(AND(P283=1,O283&gt;0),COUNTIFS(I_Course,A283,I_Cat,B283,I_Grd,1),"")</f>
        <v/>
      </c>
      <c r="U283">
        <f>IF(AND(P283=1,O283&gt;0),IF(S283&lt;MIN(O283,T283-1),1,0),0)</f>
        <v/>
      </c>
      <c r="V283">
        <f>IF(AND(P283=1,U283=0),1,0)</f>
        <v/>
      </c>
      <c r="W283">
        <f>IF(AND(Q283=1,ISNUMBER(D283)),INT(D283),"")</f>
        <v/>
      </c>
      <c r="X283">
        <f>IF(L283="",0,IF(G283="Yes",0,IF(NOT(ISNUMBER(F283)),0,IF(F283&lt;=0,0,IF(M283=3,1,IF(N283="",0,IF(INDEX(C_M,N283)=1,1,0)))))))</f>
        <v/>
      </c>
      <c r="Y283">
        <f>IF(LEFT(H283,3)="Not",1,0)</f>
        <v/>
      </c>
    </row>
    <row r="284">
      <c r="A284" s="18" t="n"/>
      <c r="B284" s="18" t="n"/>
      <c r="C284" s="18" t="n"/>
      <c r="D284" s="22" t="n"/>
      <c r="E284" s="19" t="n"/>
      <c r="F284" s="19" t="n"/>
      <c r="G284" s="18" t="n"/>
      <c r="H284" s="12">
        <f>IF(COUNTA(A284:G284)=0,"",IF(G284="Yes","Excused",IF(A284="","Not counted: course missing",IF(L284="","Not counted: course not on Courses sheet",IF(NOT(ISNUMBER(F284)),"Not counted: points possible missing",IF(F284&lt;=0,"Not counted: points possible missing",IF(X284=0,"Not counted: category not set up for this course",IF(E284="",IF(W284="","Upcoming",IF(W284&lt;Today,"Past due, no score yet","Upcoming")),IF(NOT(ISNUMBER(E284)),"Not counted: score isn't a number",IF(E284&lt;0,"Not counted: negative score",IF(U284=1,"Dropped (lowest)","Graded")))))))))))</f>
        <v/>
      </c>
      <c r="I284" s="16">
        <f>IF(P284=1,E284/F284,"")</f>
        <v/>
      </c>
      <c r="J284" s="17">
        <f>IF(W284="","",W284-Today)</f>
        <v/>
      </c>
      <c r="K284" t="n">
        <v>278</v>
      </c>
      <c r="L284">
        <f>IF(A284="","",IF(ISNUMBER(MATCH(A284,K_Name,0)),MATCH(A284,K_Name,0),""))</f>
        <v/>
      </c>
      <c r="M284">
        <f>IF(L284="","",INDEX(K_Mode,L284))</f>
        <v/>
      </c>
      <c r="N284">
        <f>IF(OR(L284="",B284=""),"",IF(ISNUMBER(MATCH(A284&amp;"|"&amp;B284,C_Key,0)),MATCH(A284&amp;"|"&amp;B284,C_Key,0),""))</f>
        <v/>
      </c>
      <c r="O284">
        <f>IF(N284="",0,INDEX(C_DropN,N284))</f>
        <v/>
      </c>
      <c r="P284">
        <f>IF(X284=1,IF(E284="",0,IF(ISNUMBER(E284),IF(E284&gt;=0,1,0),0)),0)</f>
        <v/>
      </c>
      <c r="Q284">
        <f>IF(AND(X284=1,E284=""),1,0)</f>
        <v/>
      </c>
      <c r="R284">
        <f>IF(P284=1,ROUND(E284/F284,10),"")</f>
        <v/>
      </c>
      <c r="S284">
        <f>IF(AND(P284=1,O284&gt;0),COUNTIFS(I_Course,A284,I_Cat,B284,I_Grd,1,I_Key,"&lt;"&amp;R284)+COUNTIFS(I_Course,A284,I_Cat,B284,I_Grd,1,I_Key,R284,I_Row,"&lt;"&amp;K284),"")</f>
        <v/>
      </c>
      <c r="T284">
        <f>IF(AND(P284=1,O284&gt;0),COUNTIFS(I_Course,A284,I_Cat,B284,I_Grd,1),"")</f>
        <v/>
      </c>
      <c r="U284">
        <f>IF(AND(P284=1,O284&gt;0),IF(S284&lt;MIN(O284,T284-1),1,0),0)</f>
        <v/>
      </c>
      <c r="V284">
        <f>IF(AND(P284=1,U284=0),1,0)</f>
        <v/>
      </c>
      <c r="W284">
        <f>IF(AND(Q284=1,ISNUMBER(D284)),INT(D284),"")</f>
        <v/>
      </c>
      <c r="X284">
        <f>IF(L284="",0,IF(G284="Yes",0,IF(NOT(ISNUMBER(F284)),0,IF(F284&lt;=0,0,IF(M284=3,1,IF(N284="",0,IF(INDEX(C_M,N284)=1,1,0)))))))</f>
        <v/>
      </c>
      <c r="Y284">
        <f>IF(LEFT(H284,3)="Not",1,0)</f>
        <v/>
      </c>
    </row>
    <row r="285">
      <c r="A285" s="18" t="n"/>
      <c r="B285" s="18" t="n"/>
      <c r="C285" s="18" t="n"/>
      <c r="D285" s="22" t="n"/>
      <c r="E285" s="19" t="n"/>
      <c r="F285" s="19" t="n"/>
      <c r="G285" s="18" t="n"/>
      <c r="H285" s="12">
        <f>IF(COUNTA(A285:G285)=0,"",IF(G285="Yes","Excused",IF(A285="","Not counted: course missing",IF(L285="","Not counted: course not on Courses sheet",IF(NOT(ISNUMBER(F285)),"Not counted: points possible missing",IF(F285&lt;=0,"Not counted: points possible missing",IF(X285=0,"Not counted: category not set up for this course",IF(E285="",IF(W285="","Upcoming",IF(W285&lt;Today,"Past due, no score yet","Upcoming")),IF(NOT(ISNUMBER(E285)),"Not counted: score isn't a number",IF(E285&lt;0,"Not counted: negative score",IF(U285=1,"Dropped (lowest)","Graded")))))))))))</f>
        <v/>
      </c>
      <c r="I285" s="16">
        <f>IF(P285=1,E285/F285,"")</f>
        <v/>
      </c>
      <c r="J285" s="17">
        <f>IF(W285="","",W285-Today)</f>
        <v/>
      </c>
      <c r="K285" t="n">
        <v>279</v>
      </c>
      <c r="L285">
        <f>IF(A285="","",IF(ISNUMBER(MATCH(A285,K_Name,0)),MATCH(A285,K_Name,0),""))</f>
        <v/>
      </c>
      <c r="M285">
        <f>IF(L285="","",INDEX(K_Mode,L285))</f>
        <v/>
      </c>
      <c r="N285">
        <f>IF(OR(L285="",B285=""),"",IF(ISNUMBER(MATCH(A285&amp;"|"&amp;B285,C_Key,0)),MATCH(A285&amp;"|"&amp;B285,C_Key,0),""))</f>
        <v/>
      </c>
      <c r="O285">
        <f>IF(N285="",0,INDEX(C_DropN,N285))</f>
        <v/>
      </c>
      <c r="P285">
        <f>IF(X285=1,IF(E285="",0,IF(ISNUMBER(E285),IF(E285&gt;=0,1,0),0)),0)</f>
        <v/>
      </c>
      <c r="Q285">
        <f>IF(AND(X285=1,E285=""),1,0)</f>
        <v/>
      </c>
      <c r="R285">
        <f>IF(P285=1,ROUND(E285/F285,10),"")</f>
        <v/>
      </c>
      <c r="S285">
        <f>IF(AND(P285=1,O285&gt;0),COUNTIFS(I_Course,A285,I_Cat,B285,I_Grd,1,I_Key,"&lt;"&amp;R285)+COUNTIFS(I_Course,A285,I_Cat,B285,I_Grd,1,I_Key,R285,I_Row,"&lt;"&amp;K285),"")</f>
        <v/>
      </c>
      <c r="T285">
        <f>IF(AND(P285=1,O285&gt;0),COUNTIFS(I_Course,A285,I_Cat,B285,I_Grd,1),"")</f>
        <v/>
      </c>
      <c r="U285">
        <f>IF(AND(P285=1,O285&gt;0),IF(S285&lt;MIN(O285,T285-1),1,0),0)</f>
        <v/>
      </c>
      <c r="V285">
        <f>IF(AND(P285=1,U285=0),1,0)</f>
        <v/>
      </c>
      <c r="W285">
        <f>IF(AND(Q285=1,ISNUMBER(D285)),INT(D285),"")</f>
        <v/>
      </c>
      <c r="X285">
        <f>IF(L285="",0,IF(G285="Yes",0,IF(NOT(ISNUMBER(F285)),0,IF(F285&lt;=0,0,IF(M285=3,1,IF(N285="",0,IF(INDEX(C_M,N285)=1,1,0)))))))</f>
        <v/>
      </c>
      <c r="Y285">
        <f>IF(LEFT(H285,3)="Not",1,0)</f>
        <v/>
      </c>
    </row>
    <row r="286">
      <c r="A286" s="18" t="n"/>
      <c r="B286" s="18" t="n"/>
      <c r="C286" s="18" t="n"/>
      <c r="D286" s="22" t="n"/>
      <c r="E286" s="19" t="n"/>
      <c r="F286" s="19" t="n"/>
      <c r="G286" s="18" t="n"/>
      <c r="H286" s="12">
        <f>IF(COUNTA(A286:G286)=0,"",IF(G286="Yes","Excused",IF(A286="","Not counted: course missing",IF(L286="","Not counted: course not on Courses sheet",IF(NOT(ISNUMBER(F286)),"Not counted: points possible missing",IF(F286&lt;=0,"Not counted: points possible missing",IF(X286=0,"Not counted: category not set up for this course",IF(E286="",IF(W286="","Upcoming",IF(W286&lt;Today,"Past due, no score yet","Upcoming")),IF(NOT(ISNUMBER(E286)),"Not counted: score isn't a number",IF(E286&lt;0,"Not counted: negative score",IF(U286=1,"Dropped (lowest)","Graded")))))))))))</f>
        <v/>
      </c>
      <c r="I286" s="16">
        <f>IF(P286=1,E286/F286,"")</f>
        <v/>
      </c>
      <c r="J286" s="17">
        <f>IF(W286="","",W286-Today)</f>
        <v/>
      </c>
      <c r="K286" t="n">
        <v>280</v>
      </c>
      <c r="L286">
        <f>IF(A286="","",IF(ISNUMBER(MATCH(A286,K_Name,0)),MATCH(A286,K_Name,0),""))</f>
        <v/>
      </c>
      <c r="M286">
        <f>IF(L286="","",INDEX(K_Mode,L286))</f>
        <v/>
      </c>
      <c r="N286">
        <f>IF(OR(L286="",B286=""),"",IF(ISNUMBER(MATCH(A286&amp;"|"&amp;B286,C_Key,0)),MATCH(A286&amp;"|"&amp;B286,C_Key,0),""))</f>
        <v/>
      </c>
      <c r="O286">
        <f>IF(N286="",0,INDEX(C_DropN,N286))</f>
        <v/>
      </c>
      <c r="P286">
        <f>IF(X286=1,IF(E286="",0,IF(ISNUMBER(E286),IF(E286&gt;=0,1,0),0)),0)</f>
        <v/>
      </c>
      <c r="Q286">
        <f>IF(AND(X286=1,E286=""),1,0)</f>
        <v/>
      </c>
      <c r="R286">
        <f>IF(P286=1,ROUND(E286/F286,10),"")</f>
        <v/>
      </c>
      <c r="S286">
        <f>IF(AND(P286=1,O286&gt;0),COUNTIFS(I_Course,A286,I_Cat,B286,I_Grd,1,I_Key,"&lt;"&amp;R286)+COUNTIFS(I_Course,A286,I_Cat,B286,I_Grd,1,I_Key,R286,I_Row,"&lt;"&amp;K286),"")</f>
        <v/>
      </c>
      <c r="T286">
        <f>IF(AND(P286=1,O286&gt;0),COUNTIFS(I_Course,A286,I_Cat,B286,I_Grd,1),"")</f>
        <v/>
      </c>
      <c r="U286">
        <f>IF(AND(P286=1,O286&gt;0),IF(S286&lt;MIN(O286,T286-1),1,0),0)</f>
        <v/>
      </c>
      <c r="V286">
        <f>IF(AND(P286=1,U286=0),1,0)</f>
        <v/>
      </c>
      <c r="W286">
        <f>IF(AND(Q286=1,ISNUMBER(D286)),INT(D286),"")</f>
        <v/>
      </c>
      <c r="X286">
        <f>IF(L286="",0,IF(G286="Yes",0,IF(NOT(ISNUMBER(F286)),0,IF(F286&lt;=0,0,IF(M286=3,1,IF(N286="",0,IF(INDEX(C_M,N286)=1,1,0)))))))</f>
        <v/>
      </c>
      <c r="Y286">
        <f>IF(LEFT(H286,3)="Not",1,0)</f>
        <v/>
      </c>
    </row>
    <row r="287">
      <c r="A287" s="18" t="n"/>
      <c r="B287" s="18" t="n"/>
      <c r="C287" s="18" t="n"/>
      <c r="D287" s="22" t="n"/>
      <c r="E287" s="19" t="n"/>
      <c r="F287" s="19" t="n"/>
      <c r="G287" s="18" t="n"/>
      <c r="H287" s="12">
        <f>IF(COUNTA(A287:G287)=0,"",IF(G287="Yes","Excused",IF(A287="","Not counted: course missing",IF(L287="","Not counted: course not on Courses sheet",IF(NOT(ISNUMBER(F287)),"Not counted: points possible missing",IF(F287&lt;=0,"Not counted: points possible missing",IF(X287=0,"Not counted: category not set up for this course",IF(E287="",IF(W287="","Upcoming",IF(W287&lt;Today,"Past due, no score yet","Upcoming")),IF(NOT(ISNUMBER(E287)),"Not counted: score isn't a number",IF(E287&lt;0,"Not counted: negative score",IF(U287=1,"Dropped (lowest)","Graded")))))))))))</f>
        <v/>
      </c>
      <c r="I287" s="16">
        <f>IF(P287=1,E287/F287,"")</f>
        <v/>
      </c>
      <c r="J287" s="17">
        <f>IF(W287="","",W287-Today)</f>
        <v/>
      </c>
      <c r="K287" t="n">
        <v>281</v>
      </c>
      <c r="L287">
        <f>IF(A287="","",IF(ISNUMBER(MATCH(A287,K_Name,0)),MATCH(A287,K_Name,0),""))</f>
        <v/>
      </c>
      <c r="M287">
        <f>IF(L287="","",INDEX(K_Mode,L287))</f>
        <v/>
      </c>
      <c r="N287">
        <f>IF(OR(L287="",B287=""),"",IF(ISNUMBER(MATCH(A287&amp;"|"&amp;B287,C_Key,0)),MATCH(A287&amp;"|"&amp;B287,C_Key,0),""))</f>
        <v/>
      </c>
      <c r="O287">
        <f>IF(N287="",0,INDEX(C_DropN,N287))</f>
        <v/>
      </c>
      <c r="P287">
        <f>IF(X287=1,IF(E287="",0,IF(ISNUMBER(E287),IF(E287&gt;=0,1,0),0)),0)</f>
        <v/>
      </c>
      <c r="Q287">
        <f>IF(AND(X287=1,E287=""),1,0)</f>
        <v/>
      </c>
      <c r="R287">
        <f>IF(P287=1,ROUND(E287/F287,10),"")</f>
        <v/>
      </c>
      <c r="S287">
        <f>IF(AND(P287=1,O287&gt;0),COUNTIFS(I_Course,A287,I_Cat,B287,I_Grd,1,I_Key,"&lt;"&amp;R287)+COUNTIFS(I_Course,A287,I_Cat,B287,I_Grd,1,I_Key,R287,I_Row,"&lt;"&amp;K287),"")</f>
        <v/>
      </c>
      <c r="T287">
        <f>IF(AND(P287=1,O287&gt;0),COUNTIFS(I_Course,A287,I_Cat,B287,I_Grd,1),"")</f>
        <v/>
      </c>
      <c r="U287">
        <f>IF(AND(P287=1,O287&gt;0),IF(S287&lt;MIN(O287,T287-1),1,0),0)</f>
        <v/>
      </c>
      <c r="V287">
        <f>IF(AND(P287=1,U287=0),1,0)</f>
        <v/>
      </c>
      <c r="W287">
        <f>IF(AND(Q287=1,ISNUMBER(D287)),INT(D287),"")</f>
        <v/>
      </c>
      <c r="X287">
        <f>IF(L287="",0,IF(G287="Yes",0,IF(NOT(ISNUMBER(F287)),0,IF(F287&lt;=0,0,IF(M287=3,1,IF(N287="",0,IF(INDEX(C_M,N287)=1,1,0)))))))</f>
        <v/>
      </c>
      <c r="Y287">
        <f>IF(LEFT(H287,3)="Not",1,0)</f>
        <v/>
      </c>
    </row>
    <row r="288">
      <c r="A288" s="18" t="n"/>
      <c r="B288" s="18" t="n"/>
      <c r="C288" s="18" t="n"/>
      <c r="D288" s="22" t="n"/>
      <c r="E288" s="19" t="n"/>
      <c r="F288" s="19" t="n"/>
      <c r="G288" s="18" t="n"/>
      <c r="H288" s="12">
        <f>IF(COUNTA(A288:G288)=0,"",IF(G288="Yes","Excused",IF(A288="","Not counted: course missing",IF(L288="","Not counted: course not on Courses sheet",IF(NOT(ISNUMBER(F288)),"Not counted: points possible missing",IF(F288&lt;=0,"Not counted: points possible missing",IF(X288=0,"Not counted: category not set up for this course",IF(E288="",IF(W288="","Upcoming",IF(W288&lt;Today,"Past due, no score yet","Upcoming")),IF(NOT(ISNUMBER(E288)),"Not counted: score isn't a number",IF(E288&lt;0,"Not counted: negative score",IF(U288=1,"Dropped (lowest)","Graded")))))))))))</f>
        <v/>
      </c>
      <c r="I288" s="16">
        <f>IF(P288=1,E288/F288,"")</f>
        <v/>
      </c>
      <c r="J288" s="17">
        <f>IF(W288="","",W288-Today)</f>
        <v/>
      </c>
      <c r="K288" t="n">
        <v>282</v>
      </c>
      <c r="L288">
        <f>IF(A288="","",IF(ISNUMBER(MATCH(A288,K_Name,0)),MATCH(A288,K_Name,0),""))</f>
        <v/>
      </c>
      <c r="M288">
        <f>IF(L288="","",INDEX(K_Mode,L288))</f>
        <v/>
      </c>
      <c r="N288">
        <f>IF(OR(L288="",B288=""),"",IF(ISNUMBER(MATCH(A288&amp;"|"&amp;B288,C_Key,0)),MATCH(A288&amp;"|"&amp;B288,C_Key,0),""))</f>
        <v/>
      </c>
      <c r="O288">
        <f>IF(N288="",0,INDEX(C_DropN,N288))</f>
        <v/>
      </c>
      <c r="P288">
        <f>IF(X288=1,IF(E288="",0,IF(ISNUMBER(E288),IF(E288&gt;=0,1,0),0)),0)</f>
        <v/>
      </c>
      <c r="Q288">
        <f>IF(AND(X288=1,E288=""),1,0)</f>
        <v/>
      </c>
      <c r="R288">
        <f>IF(P288=1,ROUND(E288/F288,10),"")</f>
        <v/>
      </c>
      <c r="S288">
        <f>IF(AND(P288=1,O288&gt;0),COUNTIFS(I_Course,A288,I_Cat,B288,I_Grd,1,I_Key,"&lt;"&amp;R288)+COUNTIFS(I_Course,A288,I_Cat,B288,I_Grd,1,I_Key,R288,I_Row,"&lt;"&amp;K288),"")</f>
        <v/>
      </c>
      <c r="T288">
        <f>IF(AND(P288=1,O288&gt;0),COUNTIFS(I_Course,A288,I_Cat,B288,I_Grd,1),"")</f>
        <v/>
      </c>
      <c r="U288">
        <f>IF(AND(P288=1,O288&gt;0),IF(S288&lt;MIN(O288,T288-1),1,0),0)</f>
        <v/>
      </c>
      <c r="V288">
        <f>IF(AND(P288=1,U288=0),1,0)</f>
        <v/>
      </c>
      <c r="W288">
        <f>IF(AND(Q288=1,ISNUMBER(D288)),INT(D288),"")</f>
        <v/>
      </c>
      <c r="X288">
        <f>IF(L288="",0,IF(G288="Yes",0,IF(NOT(ISNUMBER(F288)),0,IF(F288&lt;=0,0,IF(M288=3,1,IF(N288="",0,IF(INDEX(C_M,N288)=1,1,0)))))))</f>
        <v/>
      </c>
      <c r="Y288">
        <f>IF(LEFT(H288,3)="Not",1,0)</f>
        <v/>
      </c>
    </row>
    <row r="289">
      <c r="A289" s="18" t="n"/>
      <c r="B289" s="18" t="n"/>
      <c r="C289" s="18" t="n"/>
      <c r="D289" s="22" t="n"/>
      <c r="E289" s="19" t="n"/>
      <c r="F289" s="19" t="n"/>
      <c r="G289" s="18" t="n"/>
      <c r="H289" s="12">
        <f>IF(COUNTA(A289:G289)=0,"",IF(G289="Yes","Excused",IF(A289="","Not counted: course missing",IF(L289="","Not counted: course not on Courses sheet",IF(NOT(ISNUMBER(F289)),"Not counted: points possible missing",IF(F289&lt;=0,"Not counted: points possible missing",IF(X289=0,"Not counted: category not set up for this course",IF(E289="",IF(W289="","Upcoming",IF(W289&lt;Today,"Past due, no score yet","Upcoming")),IF(NOT(ISNUMBER(E289)),"Not counted: score isn't a number",IF(E289&lt;0,"Not counted: negative score",IF(U289=1,"Dropped (lowest)","Graded")))))))))))</f>
        <v/>
      </c>
      <c r="I289" s="16">
        <f>IF(P289=1,E289/F289,"")</f>
        <v/>
      </c>
      <c r="J289" s="17">
        <f>IF(W289="","",W289-Today)</f>
        <v/>
      </c>
      <c r="K289" t="n">
        <v>283</v>
      </c>
      <c r="L289">
        <f>IF(A289="","",IF(ISNUMBER(MATCH(A289,K_Name,0)),MATCH(A289,K_Name,0),""))</f>
        <v/>
      </c>
      <c r="M289">
        <f>IF(L289="","",INDEX(K_Mode,L289))</f>
        <v/>
      </c>
      <c r="N289">
        <f>IF(OR(L289="",B289=""),"",IF(ISNUMBER(MATCH(A289&amp;"|"&amp;B289,C_Key,0)),MATCH(A289&amp;"|"&amp;B289,C_Key,0),""))</f>
        <v/>
      </c>
      <c r="O289">
        <f>IF(N289="",0,INDEX(C_DropN,N289))</f>
        <v/>
      </c>
      <c r="P289">
        <f>IF(X289=1,IF(E289="",0,IF(ISNUMBER(E289),IF(E289&gt;=0,1,0),0)),0)</f>
        <v/>
      </c>
      <c r="Q289">
        <f>IF(AND(X289=1,E289=""),1,0)</f>
        <v/>
      </c>
      <c r="R289">
        <f>IF(P289=1,ROUND(E289/F289,10),"")</f>
        <v/>
      </c>
      <c r="S289">
        <f>IF(AND(P289=1,O289&gt;0),COUNTIFS(I_Course,A289,I_Cat,B289,I_Grd,1,I_Key,"&lt;"&amp;R289)+COUNTIFS(I_Course,A289,I_Cat,B289,I_Grd,1,I_Key,R289,I_Row,"&lt;"&amp;K289),"")</f>
        <v/>
      </c>
      <c r="T289">
        <f>IF(AND(P289=1,O289&gt;0),COUNTIFS(I_Course,A289,I_Cat,B289,I_Grd,1),"")</f>
        <v/>
      </c>
      <c r="U289">
        <f>IF(AND(P289=1,O289&gt;0),IF(S289&lt;MIN(O289,T289-1),1,0),0)</f>
        <v/>
      </c>
      <c r="V289">
        <f>IF(AND(P289=1,U289=0),1,0)</f>
        <v/>
      </c>
      <c r="W289">
        <f>IF(AND(Q289=1,ISNUMBER(D289)),INT(D289),"")</f>
        <v/>
      </c>
      <c r="X289">
        <f>IF(L289="",0,IF(G289="Yes",0,IF(NOT(ISNUMBER(F289)),0,IF(F289&lt;=0,0,IF(M289=3,1,IF(N289="",0,IF(INDEX(C_M,N289)=1,1,0)))))))</f>
        <v/>
      </c>
      <c r="Y289">
        <f>IF(LEFT(H289,3)="Not",1,0)</f>
        <v/>
      </c>
    </row>
    <row r="290">
      <c r="A290" s="18" t="n"/>
      <c r="B290" s="18" t="n"/>
      <c r="C290" s="18" t="n"/>
      <c r="D290" s="22" t="n"/>
      <c r="E290" s="19" t="n"/>
      <c r="F290" s="19" t="n"/>
      <c r="G290" s="18" t="n"/>
      <c r="H290" s="12">
        <f>IF(COUNTA(A290:G290)=0,"",IF(G290="Yes","Excused",IF(A290="","Not counted: course missing",IF(L290="","Not counted: course not on Courses sheet",IF(NOT(ISNUMBER(F290)),"Not counted: points possible missing",IF(F290&lt;=0,"Not counted: points possible missing",IF(X290=0,"Not counted: category not set up for this course",IF(E290="",IF(W290="","Upcoming",IF(W290&lt;Today,"Past due, no score yet","Upcoming")),IF(NOT(ISNUMBER(E290)),"Not counted: score isn't a number",IF(E290&lt;0,"Not counted: negative score",IF(U290=1,"Dropped (lowest)","Graded")))))))))))</f>
        <v/>
      </c>
      <c r="I290" s="16">
        <f>IF(P290=1,E290/F290,"")</f>
        <v/>
      </c>
      <c r="J290" s="17">
        <f>IF(W290="","",W290-Today)</f>
        <v/>
      </c>
      <c r="K290" t="n">
        <v>284</v>
      </c>
      <c r="L290">
        <f>IF(A290="","",IF(ISNUMBER(MATCH(A290,K_Name,0)),MATCH(A290,K_Name,0),""))</f>
        <v/>
      </c>
      <c r="M290">
        <f>IF(L290="","",INDEX(K_Mode,L290))</f>
        <v/>
      </c>
      <c r="N290">
        <f>IF(OR(L290="",B290=""),"",IF(ISNUMBER(MATCH(A290&amp;"|"&amp;B290,C_Key,0)),MATCH(A290&amp;"|"&amp;B290,C_Key,0),""))</f>
        <v/>
      </c>
      <c r="O290">
        <f>IF(N290="",0,INDEX(C_DropN,N290))</f>
        <v/>
      </c>
      <c r="P290">
        <f>IF(X290=1,IF(E290="",0,IF(ISNUMBER(E290),IF(E290&gt;=0,1,0),0)),0)</f>
        <v/>
      </c>
      <c r="Q290">
        <f>IF(AND(X290=1,E290=""),1,0)</f>
        <v/>
      </c>
      <c r="R290">
        <f>IF(P290=1,ROUND(E290/F290,10),"")</f>
        <v/>
      </c>
      <c r="S290">
        <f>IF(AND(P290=1,O290&gt;0),COUNTIFS(I_Course,A290,I_Cat,B290,I_Grd,1,I_Key,"&lt;"&amp;R290)+COUNTIFS(I_Course,A290,I_Cat,B290,I_Grd,1,I_Key,R290,I_Row,"&lt;"&amp;K290),"")</f>
        <v/>
      </c>
      <c r="T290">
        <f>IF(AND(P290=1,O290&gt;0),COUNTIFS(I_Course,A290,I_Cat,B290,I_Grd,1),"")</f>
        <v/>
      </c>
      <c r="U290">
        <f>IF(AND(P290=1,O290&gt;0),IF(S290&lt;MIN(O290,T290-1),1,0),0)</f>
        <v/>
      </c>
      <c r="V290">
        <f>IF(AND(P290=1,U290=0),1,0)</f>
        <v/>
      </c>
      <c r="W290">
        <f>IF(AND(Q290=1,ISNUMBER(D290)),INT(D290),"")</f>
        <v/>
      </c>
      <c r="X290">
        <f>IF(L290="",0,IF(G290="Yes",0,IF(NOT(ISNUMBER(F290)),0,IF(F290&lt;=0,0,IF(M290=3,1,IF(N290="",0,IF(INDEX(C_M,N290)=1,1,0)))))))</f>
        <v/>
      </c>
      <c r="Y290">
        <f>IF(LEFT(H290,3)="Not",1,0)</f>
        <v/>
      </c>
    </row>
    <row r="291">
      <c r="A291" s="18" t="n"/>
      <c r="B291" s="18" t="n"/>
      <c r="C291" s="18" t="n"/>
      <c r="D291" s="22" t="n"/>
      <c r="E291" s="19" t="n"/>
      <c r="F291" s="19" t="n"/>
      <c r="G291" s="18" t="n"/>
      <c r="H291" s="12">
        <f>IF(COUNTA(A291:G291)=0,"",IF(G291="Yes","Excused",IF(A291="","Not counted: course missing",IF(L291="","Not counted: course not on Courses sheet",IF(NOT(ISNUMBER(F291)),"Not counted: points possible missing",IF(F291&lt;=0,"Not counted: points possible missing",IF(X291=0,"Not counted: category not set up for this course",IF(E291="",IF(W291="","Upcoming",IF(W291&lt;Today,"Past due, no score yet","Upcoming")),IF(NOT(ISNUMBER(E291)),"Not counted: score isn't a number",IF(E291&lt;0,"Not counted: negative score",IF(U291=1,"Dropped (lowest)","Graded")))))))))))</f>
        <v/>
      </c>
      <c r="I291" s="16">
        <f>IF(P291=1,E291/F291,"")</f>
        <v/>
      </c>
      <c r="J291" s="17">
        <f>IF(W291="","",W291-Today)</f>
        <v/>
      </c>
      <c r="K291" t="n">
        <v>285</v>
      </c>
      <c r="L291">
        <f>IF(A291="","",IF(ISNUMBER(MATCH(A291,K_Name,0)),MATCH(A291,K_Name,0),""))</f>
        <v/>
      </c>
      <c r="M291">
        <f>IF(L291="","",INDEX(K_Mode,L291))</f>
        <v/>
      </c>
      <c r="N291">
        <f>IF(OR(L291="",B291=""),"",IF(ISNUMBER(MATCH(A291&amp;"|"&amp;B291,C_Key,0)),MATCH(A291&amp;"|"&amp;B291,C_Key,0),""))</f>
        <v/>
      </c>
      <c r="O291">
        <f>IF(N291="",0,INDEX(C_DropN,N291))</f>
        <v/>
      </c>
      <c r="P291">
        <f>IF(X291=1,IF(E291="",0,IF(ISNUMBER(E291),IF(E291&gt;=0,1,0),0)),0)</f>
        <v/>
      </c>
      <c r="Q291">
        <f>IF(AND(X291=1,E291=""),1,0)</f>
        <v/>
      </c>
      <c r="R291">
        <f>IF(P291=1,ROUND(E291/F291,10),"")</f>
        <v/>
      </c>
      <c r="S291">
        <f>IF(AND(P291=1,O291&gt;0),COUNTIFS(I_Course,A291,I_Cat,B291,I_Grd,1,I_Key,"&lt;"&amp;R291)+COUNTIFS(I_Course,A291,I_Cat,B291,I_Grd,1,I_Key,R291,I_Row,"&lt;"&amp;K291),"")</f>
        <v/>
      </c>
      <c r="T291">
        <f>IF(AND(P291=1,O291&gt;0),COUNTIFS(I_Course,A291,I_Cat,B291,I_Grd,1),"")</f>
        <v/>
      </c>
      <c r="U291">
        <f>IF(AND(P291=1,O291&gt;0),IF(S291&lt;MIN(O291,T291-1),1,0),0)</f>
        <v/>
      </c>
      <c r="V291">
        <f>IF(AND(P291=1,U291=0),1,0)</f>
        <v/>
      </c>
      <c r="W291">
        <f>IF(AND(Q291=1,ISNUMBER(D291)),INT(D291),"")</f>
        <v/>
      </c>
      <c r="X291">
        <f>IF(L291="",0,IF(G291="Yes",0,IF(NOT(ISNUMBER(F291)),0,IF(F291&lt;=0,0,IF(M291=3,1,IF(N291="",0,IF(INDEX(C_M,N291)=1,1,0)))))))</f>
        <v/>
      </c>
      <c r="Y291">
        <f>IF(LEFT(H291,3)="Not",1,0)</f>
        <v/>
      </c>
    </row>
    <row r="292">
      <c r="A292" s="18" t="n"/>
      <c r="B292" s="18" t="n"/>
      <c r="C292" s="18" t="n"/>
      <c r="D292" s="22" t="n"/>
      <c r="E292" s="19" t="n"/>
      <c r="F292" s="19" t="n"/>
      <c r="G292" s="18" t="n"/>
      <c r="H292" s="12">
        <f>IF(COUNTA(A292:G292)=0,"",IF(G292="Yes","Excused",IF(A292="","Not counted: course missing",IF(L292="","Not counted: course not on Courses sheet",IF(NOT(ISNUMBER(F292)),"Not counted: points possible missing",IF(F292&lt;=0,"Not counted: points possible missing",IF(X292=0,"Not counted: category not set up for this course",IF(E292="",IF(W292="","Upcoming",IF(W292&lt;Today,"Past due, no score yet","Upcoming")),IF(NOT(ISNUMBER(E292)),"Not counted: score isn't a number",IF(E292&lt;0,"Not counted: negative score",IF(U292=1,"Dropped (lowest)","Graded")))))))))))</f>
        <v/>
      </c>
      <c r="I292" s="16">
        <f>IF(P292=1,E292/F292,"")</f>
        <v/>
      </c>
      <c r="J292" s="17">
        <f>IF(W292="","",W292-Today)</f>
        <v/>
      </c>
      <c r="K292" t="n">
        <v>286</v>
      </c>
      <c r="L292">
        <f>IF(A292="","",IF(ISNUMBER(MATCH(A292,K_Name,0)),MATCH(A292,K_Name,0),""))</f>
        <v/>
      </c>
      <c r="M292">
        <f>IF(L292="","",INDEX(K_Mode,L292))</f>
        <v/>
      </c>
      <c r="N292">
        <f>IF(OR(L292="",B292=""),"",IF(ISNUMBER(MATCH(A292&amp;"|"&amp;B292,C_Key,0)),MATCH(A292&amp;"|"&amp;B292,C_Key,0),""))</f>
        <v/>
      </c>
      <c r="O292">
        <f>IF(N292="",0,INDEX(C_DropN,N292))</f>
        <v/>
      </c>
      <c r="P292">
        <f>IF(X292=1,IF(E292="",0,IF(ISNUMBER(E292),IF(E292&gt;=0,1,0),0)),0)</f>
        <v/>
      </c>
      <c r="Q292">
        <f>IF(AND(X292=1,E292=""),1,0)</f>
        <v/>
      </c>
      <c r="R292">
        <f>IF(P292=1,ROUND(E292/F292,10),"")</f>
        <v/>
      </c>
      <c r="S292">
        <f>IF(AND(P292=1,O292&gt;0),COUNTIFS(I_Course,A292,I_Cat,B292,I_Grd,1,I_Key,"&lt;"&amp;R292)+COUNTIFS(I_Course,A292,I_Cat,B292,I_Grd,1,I_Key,R292,I_Row,"&lt;"&amp;K292),"")</f>
        <v/>
      </c>
      <c r="T292">
        <f>IF(AND(P292=1,O292&gt;0),COUNTIFS(I_Course,A292,I_Cat,B292,I_Grd,1),"")</f>
        <v/>
      </c>
      <c r="U292">
        <f>IF(AND(P292=1,O292&gt;0),IF(S292&lt;MIN(O292,T292-1),1,0),0)</f>
        <v/>
      </c>
      <c r="V292">
        <f>IF(AND(P292=1,U292=0),1,0)</f>
        <v/>
      </c>
      <c r="W292">
        <f>IF(AND(Q292=1,ISNUMBER(D292)),INT(D292),"")</f>
        <v/>
      </c>
      <c r="X292">
        <f>IF(L292="",0,IF(G292="Yes",0,IF(NOT(ISNUMBER(F292)),0,IF(F292&lt;=0,0,IF(M292=3,1,IF(N292="",0,IF(INDEX(C_M,N292)=1,1,0)))))))</f>
        <v/>
      </c>
      <c r="Y292">
        <f>IF(LEFT(H292,3)="Not",1,0)</f>
        <v/>
      </c>
    </row>
    <row r="293">
      <c r="A293" s="18" t="n"/>
      <c r="B293" s="18" t="n"/>
      <c r="C293" s="18" t="n"/>
      <c r="D293" s="22" t="n"/>
      <c r="E293" s="19" t="n"/>
      <c r="F293" s="19" t="n"/>
      <c r="G293" s="18" t="n"/>
      <c r="H293" s="12">
        <f>IF(COUNTA(A293:G293)=0,"",IF(G293="Yes","Excused",IF(A293="","Not counted: course missing",IF(L293="","Not counted: course not on Courses sheet",IF(NOT(ISNUMBER(F293)),"Not counted: points possible missing",IF(F293&lt;=0,"Not counted: points possible missing",IF(X293=0,"Not counted: category not set up for this course",IF(E293="",IF(W293="","Upcoming",IF(W293&lt;Today,"Past due, no score yet","Upcoming")),IF(NOT(ISNUMBER(E293)),"Not counted: score isn't a number",IF(E293&lt;0,"Not counted: negative score",IF(U293=1,"Dropped (lowest)","Graded")))))))))))</f>
        <v/>
      </c>
      <c r="I293" s="16">
        <f>IF(P293=1,E293/F293,"")</f>
        <v/>
      </c>
      <c r="J293" s="17">
        <f>IF(W293="","",W293-Today)</f>
        <v/>
      </c>
      <c r="K293" t="n">
        <v>287</v>
      </c>
      <c r="L293">
        <f>IF(A293="","",IF(ISNUMBER(MATCH(A293,K_Name,0)),MATCH(A293,K_Name,0),""))</f>
        <v/>
      </c>
      <c r="M293">
        <f>IF(L293="","",INDEX(K_Mode,L293))</f>
        <v/>
      </c>
      <c r="N293">
        <f>IF(OR(L293="",B293=""),"",IF(ISNUMBER(MATCH(A293&amp;"|"&amp;B293,C_Key,0)),MATCH(A293&amp;"|"&amp;B293,C_Key,0),""))</f>
        <v/>
      </c>
      <c r="O293">
        <f>IF(N293="",0,INDEX(C_DropN,N293))</f>
        <v/>
      </c>
      <c r="P293">
        <f>IF(X293=1,IF(E293="",0,IF(ISNUMBER(E293),IF(E293&gt;=0,1,0),0)),0)</f>
        <v/>
      </c>
      <c r="Q293">
        <f>IF(AND(X293=1,E293=""),1,0)</f>
        <v/>
      </c>
      <c r="R293">
        <f>IF(P293=1,ROUND(E293/F293,10),"")</f>
        <v/>
      </c>
      <c r="S293">
        <f>IF(AND(P293=1,O293&gt;0),COUNTIFS(I_Course,A293,I_Cat,B293,I_Grd,1,I_Key,"&lt;"&amp;R293)+COUNTIFS(I_Course,A293,I_Cat,B293,I_Grd,1,I_Key,R293,I_Row,"&lt;"&amp;K293),"")</f>
        <v/>
      </c>
      <c r="T293">
        <f>IF(AND(P293=1,O293&gt;0),COUNTIFS(I_Course,A293,I_Cat,B293,I_Grd,1),"")</f>
        <v/>
      </c>
      <c r="U293">
        <f>IF(AND(P293=1,O293&gt;0),IF(S293&lt;MIN(O293,T293-1),1,0),0)</f>
        <v/>
      </c>
      <c r="V293">
        <f>IF(AND(P293=1,U293=0),1,0)</f>
        <v/>
      </c>
      <c r="W293">
        <f>IF(AND(Q293=1,ISNUMBER(D293)),INT(D293),"")</f>
        <v/>
      </c>
      <c r="X293">
        <f>IF(L293="",0,IF(G293="Yes",0,IF(NOT(ISNUMBER(F293)),0,IF(F293&lt;=0,0,IF(M293=3,1,IF(N293="",0,IF(INDEX(C_M,N293)=1,1,0)))))))</f>
        <v/>
      </c>
      <c r="Y293">
        <f>IF(LEFT(H293,3)="Not",1,0)</f>
        <v/>
      </c>
    </row>
    <row r="294">
      <c r="A294" s="18" t="n"/>
      <c r="B294" s="18" t="n"/>
      <c r="C294" s="18" t="n"/>
      <c r="D294" s="22" t="n"/>
      <c r="E294" s="19" t="n"/>
      <c r="F294" s="19" t="n"/>
      <c r="G294" s="18" t="n"/>
      <c r="H294" s="12">
        <f>IF(COUNTA(A294:G294)=0,"",IF(G294="Yes","Excused",IF(A294="","Not counted: course missing",IF(L294="","Not counted: course not on Courses sheet",IF(NOT(ISNUMBER(F294)),"Not counted: points possible missing",IF(F294&lt;=0,"Not counted: points possible missing",IF(X294=0,"Not counted: category not set up for this course",IF(E294="",IF(W294="","Upcoming",IF(W294&lt;Today,"Past due, no score yet","Upcoming")),IF(NOT(ISNUMBER(E294)),"Not counted: score isn't a number",IF(E294&lt;0,"Not counted: negative score",IF(U294=1,"Dropped (lowest)","Graded")))))))))))</f>
        <v/>
      </c>
      <c r="I294" s="16">
        <f>IF(P294=1,E294/F294,"")</f>
        <v/>
      </c>
      <c r="J294" s="17">
        <f>IF(W294="","",W294-Today)</f>
        <v/>
      </c>
      <c r="K294" t="n">
        <v>288</v>
      </c>
      <c r="L294">
        <f>IF(A294="","",IF(ISNUMBER(MATCH(A294,K_Name,0)),MATCH(A294,K_Name,0),""))</f>
        <v/>
      </c>
      <c r="M294">
        <f>IF(L294="","",INDEX(K_Mode,L294))</f>
        <v/>
      </c>
      <c r="N294">
        <f>IF(OR(L294="",B294=""),"",IF(ISNUMBER(MATCH(A294&amp;"|"&amp;B294,C_Key,0)),MATCH(A294&amp;"|"&amp;B294,C_Key,0),""))</f>
        <v/>
      </c>
      <c r="O294">
        <f>IF(N294="",0,INDEX(C_DropN,N294))</f>
        <v/>
      </c>
      <c r="P294">
        <f>IF(X294=1,IF(E294="",0,IF(ISNUMBER(E294),IF(E294&gt;=0,1,0),0)),0)</f>
        <v/>
      </c>
      <c r="Q294">
        <f>IF(AND(X294=1,E294=""),1,0)</f>
        <v/>
      </c>
      <c r="R294">
        <f>IF(P294=1,ROUND(E294/F294,10),"")</f>
        <v/>
      </c>
      <c r="S294">
        <f>IF(AND(P294=1,O294&gt;0),COUNTIFS(I_Course,A294,I_Cat,B294,I_Grd,1,I_Key,"&lt;"&amp;R294)+COUNTIFS(I_Course,A294,I_Cat,B294,I_Grd,1,I_Key,R294,I_Row,"&lt;"&amp;K294),"")</f>
        <v/>
      </c>
      <c r="T294">
        <f>IF(AND(P294=1,O294&gt;0),COUNTIFS(I_Course,A294,I_Cat,B294,I_Grd,1),"")</f>
        <v/>
      </c>
      <c r="U294">
        <f>IF(AND(P294=1,O294&gt;0),IF(S294&lt;MIN(O294,T294-1),1,0),0)</f>
        <v/>
      </c>
      <c r="V294">
        <f>IF(AND(P294=1,U294=0),1,0)</f>
        <v/>
      </c>
      <c r="W294">
        <f>IF(AND(Q294=1,ISNUMBER(D294)),INT(D294),"")</f>
        <v/>
      </c>
      <c r="X294">
        <f>IF(L294="",0,IF(G294="Yes",0,IF(NOT(ISNUMBER(F294)),0,IF(F294&lt;=0,0,IF(M294=3,1,IF(N294="",0,IF(INDEX(C_M,N294)=1,1,0)))))))</f>
        <v/>
      </c>
      <c r="Y294">
        <f>IF(LEFT(H294,3)="Not",1,0)</f>
        <v/>
      </c>
    </row>
    <row r="295">
      <c r="A295" s="18" t="n"/>
      <c r="B295" s="18" t="n"/>
      <c r="C295" s="18" t="n"/>
      <c r="D295" s="22" t="n"/>
      <c r="E295" s="19" t="n"/>
      <c r="F295" s="19" t="n"/>
      <c r="G295" s="18" t="n"/>
      <c r="H295" s="12">
        <f>IF(COUNTA(A295:G295)=0,"",IF(G295="Yes","Excused",IF(A295="","Not counted: course missing",IF(L295="","Not counted: course not on Courses sheet",IF(NOT(ISNUMBER(F295)),"Not counted: points possible missing",IF(F295&lt;=0,"Not counted: points possible missing",IF(X295=0,"Not counted: category not set up for this course",IF(E295="",IF(W295="","Upcoming",IF(W295&lt;Today,"Past due, no score yet","Upcoming")),IF(NOT(ISNUMBER(E295)),"Not counted: score isn't a number",IF(E295&lt;0,"Not counted: negative score",IF(U295=1,"Dropped (lowest)","Graded")))))))))))</f>
        <v/>
      </c>
      <c r="I295" s="16">
        <f>IF(P295=1,E295/F295,"")</f>
        <v/>
      </c>
      <c r="J295" s="17">
        <f>IF(W295="","",W295-Today)</f>
        <v/>
      </c>
      <c r="K295" t="n">
        <v>289</v>
      </c>
      <c r="L295">
        <f>IF(A295="","",IF(ISNUMBER(MATCH(A295,K_Name,0)),MATCH(A295,K_Name,0),""))</f>
        <v/>
      </c>
      <c r="M295">
        <f>IF(L295="","",INDEX(K_Mode,L295))</f>
        <v/>
      </c>
      <c r="N295">
        <f>IF(OR(L295="",B295=""),"",IF(ISNUMBER(MATCH(A295&amp;"|"&amp;B295,C_Key,0)),MATCH(A295&amp;"|"&amp;B295,C_Key,0),""))</f>
        <v/>
      </c>
      <c r="O295">
        <f>IF(N295="",0,INDEX(C_DropN,N295))</f>
        <v/>
      </c>
      <c r="P295">
        <f>IF(X295=1,IF(E295="",0,IF(ISNUMBER(E295),IF(E295&gt;=0,1,0),0)),0)</f>
        <v/>
      </c>
      <c r="Q295">
        <f>IF(AND(X295=1,E295=""),1,0)</f>
        <v/>
      </c>
      <c r="R295">
        <f>IF(P295=1,ROUND(E295/F295,10),"")</f>
        <v/>
      </c>
      <c r="S295">
        <f>IF(AND(P295=1,O295&gt;0),COUNTIFS(I_Course,A295,I_Cat,B295,I_Grd,1,I_Key,"&lt;"&amp;R295)+COUNTIFS(I_Course,A295,I_Cat,B295,I_Grd,1,I_Key,R295,I_Row,"&lt;"&amp;K295),"")</f>
        <v/>
      </c>
      <c r="T295">
        <f>IF(AND(P295=1,O295&gt;0),COUNTIFS(I_Course,A295,I_Cat,B295,I_Grd,1),"")</f>
        <v/>
      </c>
      <c r="U295">
        <f>IF(AND(P295=1,O295&gt;0),IF(S295&lt;MIN(O295,T295-1),1,0),0)</f>
        <v/>
      </c>
      <c r="V295">
        <f>IF(AND(P295=1,U295=0),1,0)</f>
        <v/>
      </c>
      <c r="W295">
        <f>IF(AND(Q295=1,ISNUMBER(D295)),INT(D295),"")</f>
        <v/>
      </c>
      <c r="X295">
        <f>IF(L295="",0,IF(G295="Yes",0,IF(NOT(ISNUMBER(F295)),0,IF(F295&lt;=0,0,IF(M295=3,1,IF(N295="",0,IF(INDEX(C_M,N295)=1,1,0)))))))</f>
        <v/>
      </c>
      <c r="Y295">
        <f>IF(LEFT(H295,3)="Not",1,0)</f>
        <v/>
      </c>
    </row>
    <row r="296">
      <c r="A296" s="18" t="n"/>
      <c r="B296" s="18" t="n"/>
      <c r="C296" s="18" t="n"/>
      <c r="D296" s="22" t="n"/>
      <c r="E296" s="19" t="n"/>
      <c r="F296" s="19" t="n"/>
      <c r="G296" s="18" t="n"/>
      <c r="H296" s="12">
        <f>IF(COUNTA(A296:G296)=0,"",IF(G296="Yes","Excused",IF(A296="","Not counted: course missing",IF(L296="","Not counted: course not on Courses sheet",IF(NOT(ISNUMBER(F296)),"Not counted: points possible missing",IF(F296&lt;=0,"Not counted: points possible missing",IF(X296=0,"Not counted: category not set up for this course",IF(E296="",IF(W296="","Upcoming",IF(W296&lt;Today,"Past due, no score yet","Upcoming")),IF(NOT(ISNUMBER(E296)),"Not counted: score isn't a number",IF(E296&lt;0,"Not counted: negative score",IF(U296=1,"Dropped (lowest)","Graded")))))))))))</f>
        <v/>
      </c>
      <c r="I296" s="16">
        <f>IF(P296=1,E296/F296,"")</f>
        <v/>
      </c>
      <c r="J296" s="17">
        <f>IF(W296="","",W296-Today)</f>
        <v/>
      </c>
      <c r="K296" t="n">
        <v>290</v>
      </c>
      <c r="L296">
        <f>IF(A296="","",IF(ISNUMBER(MATCH(A296,K_Name,0)),MATCH(A296,K_Name,0),""))</f>
        <v/>
      </c>
      <c r="M296">
        <f>IF(L296="","",INDEX(K_Mode,L296))</f>
        <v/>
      </c>
      <c r="N296">
        <f>IF(OR(L296="",B296=""),"",IF(ISNUMBER(MATCH(A296&amp;"|"&amp;B296,C_Key,0)),MATCH(A296&amp;"|"&amp;B296,C_Key,0),""))</f>
        <v/>
      </c>
      <c r="O296">
        <f>IF(N296="",0,INDEX(C_DropN,N296))</f>
        <v/>
      </c>
      <c r="P296">
        <f>IF(X296=1,IF(E296="",0,IF(ISNUMBER(E296),IF(E296&gt;=0,1,0),0)),0)</f>
        <v/>
      </c>
      <c r="Q296">
        <f>IF(AND(X296=1,E296=""),1,0)</f>
        <v/>
      </c>
      <c r="R296">
        <f>IF(P296=1,ROUND(E296/F296,10),"")</f>
        <v/>
      </c>
      <c r="S296">
        <f>IF(AND(P296=1,O296&gt;0),COUNTIFS(I_Course,A296,I_Cat,B296,I_Grd,1,I_Key,"&lt;"&amp;R296)+COUNTIFS(I_Course,A296,I_Cat,B296,I_Grd,1,I_Key,R296,I_Row,"&lt;"&amp;K296),"")</f>
        <v/>
      </c>
      <c r="T296">
        <f>IF(AND(P296=1,O296&gt;0),COUNTIFS(I_Course,A296,I_Cat,B296,I_Grd,1),"")</f>
        <v/>
      </c>
      <c r="U296">
        <f>IF(AND(P296=1,O296&gt;0),IF(S296&lt;MIN(O296,T296-1),1,0),0)</f>
        <v/>
      </c>
      <c r="V296">
        <f>IF(AND(P296=1,U296=0),1,0)</f>
        <v/>
      </c>
      <c r="W296">
        <f>IF(AND(Q296=1,ISNUMBER(D296)),INT(D296),"")</f>
        <v/>
      </c>
      <c r="X296">
        <f>IF(L296="",0,IF(G296="Yes",0,IF(NOT(ISNUMBER(F296)),0,IF(F296&lt;=0,0,IF(M296=3,1,IF(N296="",0,IF(INDEX(C_M,N296)=1,1,0)))))))</f>
        <v/>
      </c>
      <c r="Y296">
        <f>IF(LEFT(H296,3)="Not",1,0)</f>
        <v/>
      </c>
    </row>
    <row r="297">
      <c r="A297" s="18" t="n"/>
      <c r="B297" s="18" t="n"/>
      <c r="C297" s="18" t="n"/>
      <c r="D297" s="22" t="n"/>
      <c r="E297" s="19" t="n"/>
      <c r="F297" s="19" t="n"/>
      <c r="G297" s="18" t="n"/>
      <c r="H297" s="12">
        <f>IF(COUNTA(A297:G297)=0,"",IF(G297="Yes","Excused",IF(A297="","Not counted: course missing",IF(L297="","Not counted: course not on Courses sheet",IF(NOT(ISNUMBER(F297)),"Not counted: points possible missing",IF(F297&lt;=0,"Not counted: points possible missing",IF(X297=0,"Not counted: category not set up for this course",IF(E297="",IF(W297="","Upcoming",IF(W297&lt;Today,"Past due, no score yet","Upcoming")),IF(NOT(ISNUMBER(E297)),"Not counted: score isn't a number",IF(E297&lt;0,"Not counted: negative score",IF(U297=1,"Dropped (lowest)","Graded")))))))))))</f>
        <v/>
      </c>
      <c r="I297" s="16">
        <f>IF(P297=1,E297/F297,"")</f>
        <v/>
      </c>
      <c r="J297" s="17">
        <f>IF(W297="","",W297-Today)</f>
        <v/>
      </c>
      <c r="K297" t="n">
        <v>291</v>
      </c>
      <c r="L297">
        <f>IF(A297="","",IF(ISNUMBER(MATCH(A297,K_Name,0)),MATCH(A297,K_Name,0),""))</f>
        <v/>
      </c>
      <c r="M297">
        <f>IF(L297="","",INDEX(K_Mode,L297))</f>
        <v/>
      </c>
      <c r="N297">
        <f>IF(OR(L297="",B297=""),"",IF(ISNUMBER(MATCH(A297&amp;"|"&amp;B297,C_Key,0)),MATCH(A297&amp;"|"&amp;B297,C_Key,0),""))</f>
        <v/>
      </c>
      <c r="O297">
        <f>IF(N297="",0,INDEX(C_DropN,N297))</f>
        <v/>
      </c>
      <c r="P297">
        <f>IF(X297=1,IF(E297="",0,IF(ISNUMBER(E297),IF(E297&gt;=0,1,0),0)),0)</f>
        <v/>
      </c>
      <c r="Q297">
        <f>IF(AND(X297=1,E297=""),1,0)</f>
        <v/>
      </c>
      <c r="R297">
        <f>IF(P297=1,ROUND(E297/F297,10),"")</f>
        <v/>
      </c>
      <c r="S297">
        <f>IF(AND(P297=1,O297&gt;0),COUNTIFS(I_Course,A297,I_Cat,B297,I_Grd,1,I_Key,"&lt;"&amp;R297)+COUNTIFS(I_Course,A297,I_Cat,B297,I_Grd,1,I_Key,R297,I_Row,"&lt;"&amp;K297),"")</f>
        <v/>
      </c>
      <c r="T297">
        <f>IF(AND(P297=1,O297&gt;0),COUNTIFS(I_Course,A297,I_Cat,B297,I_Grd,1),"")</f>
        <v/>
      </c>
      <c r="U297">
        <f>IF(AND(P297=1,O297&gt;0),IF(S297&lt;MIN(O297,T297-1),1,0),0)</f>
        <v/>
      </c>
      <c r="V297">
        <f>IF(AND(P297=1,U297=0),1,0)</f>
        <v/>
      </c>
      <c r="W297">
        <f>IF(AND(Q297=1,ISNUMBER(D297)),INT(D297),"")</f>
        <v/>
      </c>
      <c r="X297">
        <f>IF(L297="",0,IF(G297="Yes",0,IF(NOT(ISNUMBER(F297)),0,IF(F297&lt;=0,0,IF(M297=3,1,IF(N297="",0,IF(INDEX(C_M,N297)=1,1,0)))))))</f>
        <v/>
      </c>
      <c r="Y297">
        <f>IF(LEFT(H297,3)="Not",1,0)</f>
        <v/>
      </c>
    </row>
    <row r="298">
      <c r="A298" s="18" t="n"/>
      <c r="B298" s="18" t="n"/>
      <c r="C298" s="18" t="n"/>
      <c r="D298" s="22" t="n"/>
      <c r="E298" s="19" t="n"/>
      <c r="F298" s="19" t="n"/>
      <c r="G298" s="18" t="n"/>
      <c r="H298" s="12">
        <f>IF(COUNTA(A298:G298)=0,"",IF(G298="Yes","Excused",IF(A298="","Not counted: course missing",IF(L298="","Not counted: course not on Courses sheet",IF(NOT(ISNUMBER(F298)),"Not counted: points possible missing",IF(F298&lt;=0,"Not counted: points possible missing",IF(X298=0,"Not counted: category not set up for this course",IF(E298="",IF(W298="","Upcoming",IF(W298&lt;Today,"Past due, no score yet","Upcoming")),IF(NOT(ISNUMBER(E298)),"Not counted: score isn't a number",IF(E298&lt;0,"Not counted: negative score",IF(U298=1,"Dropped (lowest)","Graded")))))))))))</f>
        <v/>
      </c>
      <c r="I298" s="16">
        <f>IF(P298=1,E298/F298,"")</f>
        <v/>
      </c>
      <c r="J298" s="17">
        <f>IF(W298="","",W298-Today)</f>
        <v/>
      </c>
      <c r="K298" t="n">
        <v>292</v>
      </c>
      <c r="L298">
        <f>IF(A298="","",IF(ISNUMBER(MATCH(A298,K_Name,0)),MATCH(A298,K_Name,0),""))</f>
        <v/>
      </c>
      <c r="M298">
        <f>IF(L298="","",INDEX(K_Mode,L298))</f>
        <v/>
      </c>
      <c r="N298">
        <f>IF(OR(L298="",B298=""),"",IF(ISNUMBER(MATCH(A298&amp;"|"&amp;B298,C_Key,0)),MATCH(A298&amp;"|"&amp;B298,C_Key,0),""))</f>
        <v/>
      </c>
      <c r="O298">
        <f>IF(N298="",0,INDEX(C_DropN,N298))</f>
        <v/>
      </c>
      <c r="P298">
        <f>IF(X298=1,IF(E298="",0,IF(ISNUMBER(E298),IF(E298&gt;=0,1,0),0)),0)</f>
        <v/>
      </c>
      <c r="Q298">
        <f>IF(AND(X298=1,E298=""),1,0)</f>
        <v/>
      </c>
      <c r="R298">
        <f>IF(P298=1,ROUND(E298/F298,10),"")</f>
        <v/>
      </c>
      <c r="S298">
        <f>IF(AND(P298=1,O298&gt;0),COUNTIFS(I_Course,A298,I_Cat,B298,I_Grd,1,I_Key,"&lt;"&amp;R298)+COUNTIFS(I_Course,A298,I_Cat,B298,I_Grd,1,I_Key,R298,I_Row,"&lt;"&amp;K298),"")</f>
        <v/>
      </c>
      <c r="T298">
        <f>IF(AND(P298=1,O298&gt;0),COUNTIFS(I_Course,A298,I_Cat,B298,I_Grd,1),"")</f>
        <v/>
      </c>
      <c r="U298">
        <f>IF(AND(P298=1,O298&gt;0),IF(S298&lt;MIN(O298,T298-1),1,0),0)</f>
        <v/>
      </c>
      <c r="V298">
        <f>IF(AND(P298=1,U298=0),1,0)</f>
        <v/>
      </c>
      <c r="W298">
        <f>IF(AND(Q298=1,ISNUMBER(D298)),INT(D298),"")</f>
        <v/>
      </c>
      <c r="X298">
        <f>IF(L298="",0,IF(G298="Yes",0,IF(NOT(ISNUMBER(F298)),0,IF(F298&lt;=0,0,IF(M298=3,1,IF(N298="",0,IF(INDEX(C_M,N298)=1,1,0)))))))</f>
        <v/>
      </c>
      <c r="Y298">
        <f>IF(LEFT(H298,3)="Not",1,0)</f>
        <v/>
      </c>
    </row>
    <row r="299">
      <c r="A299" s="18" t="n"/>
      <c r="B299" s="18" t="n"/>
      <c r="C299" s="18" t="n"/>
      <c r="D299" s="22" t="n"/>
      <c r="E299" s="19" t="n"/>
      <c r="F299" s="19" t="n"/>
      <c r="G299" s="18" t="n"/>
      <c r="H299" s="12">
        <f>IF(COUNTA(A299:G299)=0,"",IF(G299="Yes","Excused",IF(A299="","Not counted: course missing",IF(L299="","Not counted: course not on Courses sheet",IF(NOT(ISNUMBER(F299)),"Not counted: points possible missing",IF(F299&lt;=0,"Not counted: points possible missing",IF(X299=0,"Not counted: category not set up for this course",IF(E299="",IF(W299="","Upcoming",IF(W299&lt;Today,"Past due, no score yet","Upcoming")),IF(NOT(ISNUMBER(E299)),"Not counted: score isn't a number",IF(E299&lt;0,"Not counted: negative score",IF(U299=1,"Dropped (lowest)","Graded")))))))))))</f>
        <v/>
      </c>
      <c r="I299" s="16">
        <f>IF(P299=1,E299/F299,"")</f>
        <v/>
      </c>
      <c r="J299" s="17">
        <f>IF(W299="","",W299-Today)</f>
        <v/>
      </c>
      <c r="K299" t="n">
        <v>293</v>
      </c>
      <c r="L299">
        <f>IF(A299="","",IF(ISNUMBER(MATCH(A299,K_Name,0)),MATCH(A299,K_Name,0),""))</f>
        <v/>
      </c>
      <c r="M299">
        <f>IF(L299="","",INDEX(K_Mode,L299))</f>
        <v/>
      </c>
      <c r="N299">
        <f>IF(OR(L299="",B299=""),"",IF(ISNUMBER(MATCH(A299&amp;"|"&amp;B299,C_Key,0)),MATCH(A299&amp;"|"&amp;B299,C_Key,0),""))</f>
        <v/>
      </c>
      <c r="O299">
        <f>IF(N299="",0,INDEX(C_DropN,N299))</f>
        <v/>
      </c>
      <c r="P299">
        <f>IF(X299=1,IF(E299="",0,IF(ISNUMBER(E299),IF(E299&gt;=0,1,0),0)),0)</f>
        <v/>
      </c>
      <c r="Q299">
        <f>IF(AND(X299=1,E299=""),1,0)</f>
        <v/>
      </c>
      <c r="R299">
        <f>IF(P299=1,ROUND(E299/F299,10),"")</f>
        <v/>
      </c>
      <c r="S299">
        <f>IF(AND(P299=1,O299&gt;0),COUNTIFS(I_Course,A299,I_Cat,B299,I_Grd,1,I_Key,"&lt;"&amp;R299)+COUNTIFS(I_Course,A299,I_Cat,B299,I_Grd,1,I_Key,R299,I_Row,"&lt;"&amp;K299),"")</f>
        <v/>
      </c>
      <c r="T299">
        <f>IF(AND(P299=1,O299&gt;0),COUNTIFS(I_Course,A299,I_Cat,B299,I_Grd,1),"")</f>
        <v/>
      </c>
      <c r="U299">
        <f>IF(AND(P299=1,O299&gt;0),IF(S299&lt;MIN(O299,T299-1),1,0),0)</f>
        <v/>
      </c>
      <c r="V299">
        <f>IF(AND(P299=1,U299=0),1,0)</f>
        <v/>
      </c>
      <c r="W299">
        <f>IF(AND(Q299=1,ISNUMBER(D299)),INT(D299),"")</f>
        <v/>
      </c>
      <c r="X299">
        <f>IF(L299="",0,IF(G299="Yes",0,IF(NOT(ISNUMBER(F299)),0,IF(F299&lt;=0,0,IF(M299=3,1,IF(N299="",0,IF(INDEX(C_M,N299)=1,1,0)))))))</f>
        <v/>
      </c>
      <c r="Y299">
        <f>IF(LEFT(H299,3)="Not",1,0)</f>
        <v/>
      </c>
    </row>
    <row r="300">
      <c r="A300" s="18" t="n"/>
      <c r="B300" s="18" t="n"/>
      <c r="C300" s="18" t="n"/>
      <c r="D300" s="22" t="n"/>
      <c r="E300" s="19" t="n"/>
      <c r="F300" s="19" t="n"/>
      <c r="G300" s="18" t="n"/>
      <c r="H300" s="12">
        <f>IF(COUNTA(A300:G300)=0,"",IF(G300="Yes","Excused",IF(A300="","Not counted: course missing",IF(L300="","Not counted: course not on Courses sheet",IF(NOT(ISNUMBER(F300)),"Not counted: points possible missing",IF(F300&lt;=0,"Not counted: points possible missing",IF(X300=0,"Not counted: category not set up for this course",IF(E300="",IF(W300="","Upcoming",IF(W300&lt;Today,"Past due, no score yet","Upcoming")),IF(NOT(ISNUMBER(E300)),"Not counted: score isn't a number",IF(E300&lt;0,"Not counted: negative score",IF(U300=1,"Dropped (lowest)","Graded")))))))))))</f>
        <v/>
      </c>
      <c r="I300" s="16">
        <f>IF(P300=1,E300/F300,"")</f>
        <v/>
      </c>
      <c r="J300" s="17">
        <f>IF(W300="","",W300-Today)</f>
        <v/>
      </c>
      <c r="K300" t="n">
        <v>294</v>
      </c>
      <c r="L300">
        <f>IF(A300="","",IF(ISNUMBER(MATCH(A300,K_Name,0)),MATCH(A300,K_Name,0),""))</f>
        <v/>
      </c>
      <c r="M300">
        <f>IF(L300="","",INDEX(K_Mode,L300))</f>
        <v/>
      </c>
      <c r="N300">
        <f>IF(OR(L300="",B300=""),"",IF(ISNUMBER(MATCH(A300&amp;"|"&amp;B300,C_Key,0)),MATCH(A300&amp;"|"&amp;B300,C_Key,0),""))</f>
        <v/>
      </c>
      <c r="O300">
        <f>IF(N300="",0,INDEX(C_DropN,N300))</f>
        <v/>
      </c>
      <c r="P300">
        <f>IF(X300=1,IF(E300="",0,IF(ISNUMBER(E300),IF(E300&gt;=0,1,0),0)),0)</f>
        <v/>
      </c>
      <c r="Q300">
        <f>IF(AND(X300=1,E300=""),1,0)</f>
        <v/>
      </c>
      <c r="R300">
        <f>IF(P300=1,ROUND(E300/F300,10),"")</f>
        <v/>
      </c>
      <c r="S300">
        <f>IF(AND(P300=1,O300&gt;0),COUNTIFS(I_Course,A300,I_Cat,B300,I_Grd,1,I_Key,"&lt;"&amp;R300)+COUNTIFS(I_Course,A300,I_Cat,B300,I_Grd,1,I_Key,R300,I_Row,"&lt;"&amp;K300),"")</f>
        <v/>
      </c>
      <c r="T300">
        <f>IF(AND(P300=1,O300&gt;0),COUNTIFS(I_Course,A300,I_Cat,B300,I_Grd,1),"")</f>
        <v/>
      </c>
      <c r="U300">
        <f>IF(AND(P300=1,O300&gt;0),IF(S300&lt;MIN(O300,T300-1),1,0),0)</f>
        <v/>
      </c>
      <c r="V300">
        <f>IF(AND(P300=1,U300=0),1,0)</f>
        <v/>
      </c>
      <c r="W300">
        <f>IF(AND(Q300=1,ISNUMBER(D300)),INT(D300),"")</f>
        <v/>
      </c>
      <c r="X300">
        <f>IF(L300="",0,IF(G300="Yes",0,IF(NOT(ISNUMBER(F300)),0,IF(F300&lt;=0,0,IF(M300=3,1,IF(N300="",0,IF(INDEX(C_M,N300)=1,1,0)))))))</f>
        <v/>
      </c>
      <c r="Y300">
        <f>IF(LEFT(H300,3)="Not",1,0)</f>
        <v/>
      </c>
    </row>
    <row r="301">
      <c r="A301" s="18" t="n"/>
      <c r="B301" s="18" t="n"/>
      <c r="C301" s="18" t="n"/>
      <c r="D301" s="22" t="n"/>
      <c r="E301" s="19" t="n"/>
      <c r="F301" s="19" t="n"/>
      <c r="G301" s="18" t="n"/>
      <c r="H301" s="12">
        <f>IF(COUNTA(A301:G301)=0,"",IF(G301="Yes","Excused",IF(A301="","Not counted: course missing",IF(L301="","Not counted: course not on Courses sheet",IF(NOT(ISNUMBER(F301)),"Not counted: points possible missing",IF(F301&lt;=0,"Not counted: points possible missing",IF(X301=0,"Not counted: category not set up for this course",IF(E301="",IF(W301="","Upcoming",IF(W301&lt;Today,"Past due, no score yet","Upcoming")),IF(NOT(ISNUMBER(E301)),"Not counted: score isn't a number",IF(E301&lt;0,"Not counted: negative score",IF(U301=1,"Dropped (lowest)","Graded")))))))))))</f>
        <v/>
      </c>
      <c r="I301" s="16">
        <f>IF(P301=1,E301/F301,"")</f>
        <v/>
      </c>
      <c r="J301" s="17">
        <f>IF(W301="","",W301-Today)</f>
        <v/>
      </c>
      <c r="K301" t="n">
        <v>295</v>
      </c>
      <c r="L301">
        <f>IF(A301="","",IF(ISNUMBER(MATCH(A301,K_Name,0)),MATCH(A301,K_Name,0),""))</f>
        <v/>
      </c>
      <c r="M301">
        <f>IF(L301="","",INDEX(K_Mode,L301))</f>
        <v/>
      </c>
      <c r="N301">
        <f>IF(OR(L301="",B301=""),"",IF(ISNUMBER(MATCH(A301&amp;"|"&amp;B301,C_Key,0)),MATCH(A301&amp;"|"&amp;B301,C_Key,0),""))</f>
        <v/>
      </c>
      <c r="O301">
        <f>IF(N301="",0,INDEX(C_DropN,N301))</f>
        <v/>
      </c>
      <c r="P301">
        <f>IF(X301=1,IF(E301="",0,IF(ISNUMBER(E301),IF(E301&gt;=0,1,0),0)),0)</f>
        <v/>
      </c>
      <c r="Q301">
        <f>IF(AND(X301=1,E301=""),1,0)</f>
        <v/>
      </c>
      <c r="R301">
        <f>IF(P301=1,ROUND(E301/F301,10),"")</f>
        <v/>
      </c>
      <c r="S301">
        <f>IF(AND(P301=1,O301&gt;0),COUNTIFS(I_Course,A301,I_Cat,B301,I_Grd,1,I_Key,"&lt;"&amp;R301)+COUNTIFS(I_Course,A301,I_Cat,B301,I_Grd,1,I_Key,R301,I_Row,"&lt;"&amp;K301),"")</f>
        <v/>
      </c>
      <c r="T301">
        <f>IF(AND(P301=1,O301&gt;0),COUNTIFS(I_Course,A301,I_Cat,B301,I_Grd,1),"")</f>
        <v/>
      </c>
      <c r="U301">
        <f>IF(AND(P301=1,O301&gt;0),IF(S301&lt;MIN(O301,T301-1),1,0),0)</f>
        <v/>
      </c>
      <c r="V301">
        <f>IF(AND(P301=1,U301=0),1,0)</f>
        <v/>
      </c>
      <c r="W301">
        <f>IF(AND(Q301=1,ISNUMBER(D301)),INT(D301),"")</f>
        <v/>
      </c>
      <c r="X301">
        <f>IF(L301="",0,IF(G301="Yes",0,IF(NOT(ISNUMBER(F301)),0,IF(F301&lt;=0,0,IF(M301=3,1,IF(N301="",0,IF(INDEX(C_M,N301)=1,1,0)))))))</f>
        <v/>
      </c>
      <c r="Y301">
        <f>IF(LEFT(H301,3)="Not",1,0)</f>
        <v/>
      </c>
    </row>
    <row r="302">
      <c r="A302" s="18" t="n"/>
      <c r="B302" s="18" t="n"/>
      <c r="C302" s="18" t="n"/>
      <c r="D302" s="22" t="n"/>
      <c r="E302" s="19" t="n"/>
      <c r="F302" s="19" t="n"/>
      <c r="G302" s="18" t="n"/>
      <c r="H302" s="12">
        <f>IF(COUNTA(A302:G302)=0,"",IF(G302="Yes","Excused",IF(A302="","Not counted: course missing",IF(L302="","Not counted: course not on Courses sheet",IF(NOT(ISNUMBER(F302)),"Not counted: points possible missing",IF(F302&lt;=0,"Not counted: points possible missing",IF(X302=0,"Not counted: category not set up for this course",IF(E302="",IF(W302="","Upcoming",IF(W302&lt;Today,"Past due, no score yet","Upcoming")),IF(NOT(ISNUMBER(E302)),"Not counted: score isn't a number",IF(E302&lt;0,"Not counted: negative score",IF(U302=1,"Dropped (lowest)","Graded")))))))))))</f>
        <v/>
      </c>
      <c r="I302" s="16">
        <f>IF(P302=1,E302/F302,"")</f>
        <v/>
      </c>
      <c r="J302" s="17">
        <f>IF(W302="","",W302-Today)</f>
        <v/>
      </c>
      <c r="K302" t="n">
        <v>296</v>
      </c>
      <c r="L302">
        <f>IF(A302="","",IF(ISNUMBER(MATCH(A302,K_Name,0)),MATCH(A302,K_Name,0),""))</f>
        <v/>
      </c>
      <c r="M302">
        <f>IF(L302="","",INDEX(K_Mode,L302))</f>
        <v/>
      </c>
      <c r="N302">
        <f>IF(OR(L302="",B302=""),"",IF(ISNUMBER(MATCH(A302&amp;"|"&amp;B302,C_Key,0)),MATCH(A302&amp;"|"&amp;B302,C_Key,0),""))</f>
        <v/>
      </c>
      <c r="O302">
        <f>IF(N302="",0,INDEX(C_DropN,N302))</f>
        <v/>
      </c>
      <c r="P302">
        <f>IF(X302=1,IF(E302="",0,IF(ISNUMBER(E302),IF(E302&gt;=0,1,0),0)),0)</f>
        <v/>
      </c>
      <c r="Q302">
        <f>IF(AND(X302=1,E302=""),1,0)</f>
        <v/>
      </c>
      <c r="R302">
        <f>IF(P302=1,ROUND(E302/F302,10),"")</f>
        <v/>
      </c>
      <c r="S302">
        <f>IF(AND(P302=1,O302&gt;0),COUNTIFS(I_Course,A302,I_Cat,B302,I_Grd,1,I_Key,"&lt;"&amp;R302)+COUNTIFS(I_Course,A302,I_Cat,B302,I_Grd,1,I_Key,R302,I_Row,"&lt;"&amp;K302),"")</f>
        <v/>
      </c>
      <c r="T302">
        <f>IF(AND(P302=1,O302&gt;0),COUNTIFS(I_Course,A302,I_Cat,B302,I_Grd,1),"")</f>
        <v/>
      </c>
      <c r="U302">
        <f>IF(AND(P302=1,O302&gt;0),IF(S302&lt;MIN(O302,T302-1),1,0),0)</f>
        <v/>
      </c>
      <c r="V302">
        <f>IF(AND(P302=1,U302=0),1,0)</f>
        <v/>
      </c>
      <c r="W302">
        <f>IF(AND(Q302=1,ISNUMBER(D302)),INT(D302),"")</f>
        <v/>
      </c>
      <c r="X302">
        <f>IF(L302="",0,IF(G302="Yes",0,IF(NOT(ISNUMBER(F302)),0,IF(F302&lt;=0,0,IF(M302=3,1,IF(N302="",0,IF(INDEX(C_M,N302)=1,1,0)))))))</f>
        <v/>
      </c>
      <c r="Y302">
        <f>IF(LEFT(H302,3)="Not",1,0)</f>
        <v/>
      </c>
    </row>
    <row r="303">
      <c r="A303" s="18" t="n"/>
      <c r="B303" s="18" t="n"/>
      <c r="C303" s="18" t="n"/>
      <c r="D303" s="22" t="n"/>
      <c r="E303" s="19" t="n"/>
      <c r="F303" s="19" t="n"/>
      <c r="G303" s="18" t="n"/>
      <c r="H303" s="12">
        <f>IF(COUNTA(A303:G303)=0,"",IF(G303="Yes","Excused",IF(A303="","Not counted: course missing",IF(L303="","Not counted: course not on Courses sheet",IF(NOT(ISNUMBER(F303)),"Not counted: points possible missing",IF(F303&lt;=0,"Not counted: points possible missing",IF(X303=0,"Not counted: category not set up for this course",IF(E303="",IF(W303="","Upcoming",IF(W303&lt;Today,"Past due, no score yet","Upcoming")),IF(NOT(ISNUMBER(E303)),"Not counted: score isn't a number",IF(E303&lt;0,"Not counted: negative score",IF(U303=1,"Dropped (lowest)","Graded")))))))))))</f>
        <v/>
      </c>
      <c r="I303" s="16">
        <f>IF(P303=1,E303/F303,"")</f>
        <v/>
      </c>
      <c r="J303" s="17">
        <f>IF(W303="","",W303-Today)</f>
        <v/>
      </c>
      <c r="K303" t="n">
        <v>297</v>
      </c>
      <c r="L303">
        <f>IF(A303="","",IF(ISNUMBER(MATCH(A303,K_Name,0)),MATCH(A303,K_Name,0),""))</f>
        <v/>
      </c>
      <c r="M303">
        <f>IF(L303="","",INDEX(K_Mode,L303))</f>
        <v/>
      </c>
      <c r="N303">
        <f>IF(OR(L303="",B303=""),"",IF(ISNUMBER(MATCH(A303&amp;"|"&amp;B303,C_Key,0)),MATCH(A303&amp;"|"&amp;B303,C_Key,0),""))</f>
        <v/>
      </c>
      <c r="O303">
        <f>IF(N303="",0,INDEX(C_DropN,N303))</f>
        <v/>
      </c>
      <c r="P303">
        <f>IF(X303=1,IF(E303="",0,IF(ISNUMBER(E303),IF(E303&gt;=0,1,0),0)),0)</f>
        <v/>
      </c>
      <c r="Q303">
        <f>IF(AND(X303=1,E303=""),1,0)</f>
        <v/>
      </c>
      <c r="R303">
        <f>IF(P303=1,ROUND(E303/F303,10),"")</f>
        <v/>
      </c>
      <c r="S303">
        <f>IF(AND(P303=1,O303&gt;0),COUNTIFS(I_Course,A303,I_Cat,B303,I_Grd,1,I_Key,"&lt;"&amp;R303)+COUNTIFS(I_Course,A303,I_Cat,B303,I_Grd,1,I_Key,R303,I_Row,"&lt;"&amp;K303),"")</f>
        <v/>
      </c>
      <c r="T303">
        <f>IF(AND(P303=1,O303&gt;0),COUNTIFS(I_Course,A303,I_Cat,B303,I_Grd,1),"")</f>
        <v/>
      </c>
      <c r="U303">
        <f>IF(AND(P303=1,O303&gt;0),IF(S303&lt;MIN(O303,T303-1),1,0),0)</f>
        <v/>
      </c>
      <c r="V303">
        <f>IF(AND(P303=1,U303=0),1,0)</f>
        <v/>
      </c>
      <c r="W303">
        <f>IF(AND(Q303=1,ISNUMBER(D303)),INT(D303),"")</f>
        <v/>
      </c>
      <c r="X303">
        <f>IF(L303="",0,IF(G303="Yes",0,IF(NOT(ISNUMBER(F303)),0,IF(F303&lt;=0,0,IF(M303=3,1,IF(N303="",0,IF(INDEX(C_M,N303)=1,1,0)))))))</f>
        <v/>
      </c>
      <c r="Y303">
        <f>IF(LEFT(H303,3)="Not",1,0)</f>
        <v/>
      </c>
    </row>
    <row r="304">
      <c r="A304" s="18" t="n"/>
      <c r="B304" s="18" t="n"/>
      <c r="C304" s="18" t="n"/>
      <c r="D304" s="22" t="n"/>
      <c r="E304" s="19" t="n"/>
      <c r="F304" s="19" t="n"/>
      <c r="G304" s="18" t="n"/>
      <c r="H304" s="12">
        <f>IF(COUNTA(A304:G304)=0,"",IF(G304="Yes","Excused",IF(A304="","Not counted: course missing",IF(L304="","Not counted: course not on Courses sheet",IF(NOT(ISNUMBER(F304)),"Not counted: points possible missing",IF(F304&lt;=0,"Not counted: points possible missing",IF(X304=0,"Not counted: category not set up for this course",IF(E304="",IF(W304="","Upcoming",IF(W304&lt;Today,"Past due, no score yet","Upcoming")),IF(NOT(ISNUMBER(E304)),"Not counted: score isn't a number",IF(E304&lt;0,"Not counted: negative score",IF(U304=1,"Dropped (lowest)","Graded")))))))))))</f>
        <v/>
      </c>
      <c r="I304" s="16">
        <f>IF(P304=1,E304/F304,"")</f>
        <v/>
      </c>
      <c r="J304" s="17">
        <f>IF(W304="","",W304-Today)</f>
        <v/>
      </c>
      <c r="K304" t="n">
        <v>298</v>
      </c>
      <c r="L304">
        <f>IF(A304="","",IF(ISNUMBER(MATCH(A304,K_Name,0)),MATCH(A304,K_Name,0),""))</f>
        <v/>
      </c>
      <c r="M304">
        <f>IF(L304="","",INDEX(K_Mode,L304))</f>
        <v/>
      </c>
      <c r="N304">
        <f>IF(OR(L304="",B304=""),"",IF(ISNUMBER(MATCH(A304&amp;"|"&amp;B304,C_Key,0)),MATCH(A304&amp;"|"&amp;B304,C_Key,0),""))</f>
        <v/>
      </c>
      <c r="O304">
        <f>IF(N304="",0,INDEX(C_DropN,N304))</f>
        <v/>
      </c>
      <c r="P304">
        <f>IF(X304=1,IF(E304="",0,IF(ISNUMBER(E304),IF(E304&gt;=0,1,0),0)),0)</f>
        <v/>
      </c>
      <c r="Q304">
        <f>IF(AND(X304=1,E304=""),1,0)</f>
        <v/>
      </c>
      <c r="R304">
        <f>IF(P304=1,ROUND(E304/F304,10),"")</f>
        <v/>
      </c>
      <c r="S304">
        <f>IF(AND(P304=1,O304&gt;0),COUNTIFS(I_Course,A304,I_Cat,B304,I_Grd,1,I_Key,"&lt;"&amp;R304)+COUNTIFS(I_Course,A304,I_Cat,B304,I_Grd,1,I_Key,R304,I_Row,"&lt;"&amp;K304),"")</f>
        <v/>
      </c>
      <c r="T304">
        <f>IF(AND(P304=1,O304&gt;0),COUNTIFS(I_Course,A304,I_Cat,B304,I_Grd,1),"")</f>
        <v/>
      </c>
      <c r="U304">
        <f>IF(AND(P304=1,O304&gt;0),IF(S304&lt;MIN(O304,T304-1),1,0),0)</f>
        <v/>
      </c>
      <c r="V304">
        <f>IF(AND(P304=1,U304=0),1,0)</f>
        <v/>
      </c>
      <c r="W304">
        <f>IF(AND(Q304=1,ISNUMBER(D304)),INT(D304),"")</f>
        <v/>
      </c>
      <c r="X304">
        <f>IF(L304="",0,IF(G304="Yes",0,IF(NOT(ISNUMBER(F304)),0,IF(F304&lt;=0,0,IF(M304=3,1,IF(N304="",0,IF(INDEX(C_M,N304)=1,1,0)))))))</f>
        <v/>
      </c>
      <c r="Y304">
        <f>IF(LEFT(H304,3)="Not",1,0)</f>
        <v/>
      </c>
    </row>
    <row r="305">
      <c r="A305" s="18" t="n"/>
      <c r="B305" s="18" t="n"/>
      <c r="C305" s="18" t="n"/>
      <c r="D305" s="22" t="n"/>
      <c r="E305" s="19" t="n"/>
      <c r="F305" s="19" t="n"/>
      <c r="G305" s="18" t="n"/>
      <c r="H305" s="12">
        <f>IF(COUNTA(A305:G305)=0,"",IF(G305="Yes","Excused",IF(A305="","Not counted: course missing",IF(L305="","Not counted: course not on Courses sheet",IF(NOT(ISNUMBER(F305)),"Not counted: points possible missing",IF(F305&lt;=0,"Not counted: points possible missing",IF(X305=0,"Not counted: category not set up for this course",IF(E305="",IF(W305="","Upcoming",IF(W305&lt;Today,"Past due, no score yet","Upcoming")),IF(NOT(ISNUMBER(E305)),"Not counted: score isn't a number",IF(E305&lt;0,"Not counted: negative score",IF(U305=1,"Dropped (lowest)","Graded")))))))))))</f>
        <v/>
      </c>
      <c r="I305" s="16">
        <f>IF(P305=1,E305/F305,"")</f>
        <v/>
      </c>
      <c r="J305" s="17">
        <f>IF(W305="","",W305-Today)</f>
        <v/>
      </c>
      <c r="K305" t="n">
        <v>299</v>
      </c>
      <c r="L305">
        <f>IF(A305="","",IF(ISNUMBER(MATCH(A305,K_Name,0)),MATCH(A305,K_Name,0),""))</f>
        <v/>
      </c>
      <c r="M305">
        <f>IF(L305="","",INDEX(K_Mode,L305))</f>
        <v/>
      </c>
      <c r="N305">
        <f>IF(OR(L305="",B305=""),"",IF(ISNUMBER(MATCH(A305&amp;"|"&amp;B305,C_Key,0)),MATCH(A305&amp;"|"&amp;B305,C_Key,0),""))</f>
        <v/>
      </c>
      <c r="O305">
        <f>IF(N305="",0,INDEX(C_DropN,N305))</f>
        <v/>
      </c>
      <c r="P305">
        <f>IF(X305=1,IF(E305="",0,IF(ISNUMBER(E305),IF(E305&gt;=0,1,0),0)),0)</f>
        <v/>
      </c>
      <c r="Q305">
        <f>IF(AND(X305=1,E305=""),1,0)</f>
        <v/>
      </c>
      <c r="R305">
        <f>IF(P305=1,ROUND(E305/F305,10),"")</f>
        <v/>
      </c>
      <c r="S305">
        <f>IF(AND(P305=1,O305&gt;0),COUNTIFS(I_Course,A305,I_Cat,B305,I_Grd,1,I_Key,"&lt;"&amp;R305)+COUNTIFS(I_Course,A305,I_Cat,B305,I_Grd,1,I_Key,R305,I_Row,"&lt;"&amp;K305),"")</f>
        <v/>
      </c>
      <c r="T305">
        <f>IF(AND(P305=1,O305&gt;0),COUNTIFS(I_Course,A305,I_Cat,B305,I_Grd,1),"")</f>
        <v/>
      </c>
      <c r="U305">
        <f>IF(AND(P305=1,O305&gt;0),IF(S305&lt;MIN(O305,T305-1),1,0),0)</f>
        <v/>
      </c>
      <c r="V305">
        <f>IF(AND(P305=1,U305=0),1,0)</f>
        <v/>
      </c>
      <c r="W305">
        <f>IF(AND(Q305=1,ISNUMBER(D305)),INT(D305),"")</f>
        <v/>
      </c>
      <c r="X305">
        <f>IF(L305="",0,IF(G305="Yes",0,IF(NOT(ISNUMBER(F305)),0,IF(F305&lt;=0,0,IF(M305=3,1,IF(N305="",0,IF(INDEX(C_M,N305)=1,1,0)))))))</f>
        <v/>
      </c>
      <c r="Y305">
        <f>IF(LEFT(H305,3)="Not",1,0)</f>
        <v/>
      </c>
    </row>
    <row r="306">
      <c r="A306" s="18" t="n"/>
      <c r="B306" s="18" t="n"/>
      <c r="C306" s="18" t="n"/>
      <c r="D306" s="22" t="n"/>
      <c r="E306" s="19" t="n"/>
      <c r="F306" s="19" t="n"/>
      <c r="G306" s="18" t="n"/>
      <c r="H306" s="12">
        <f>IF(COUNTA(A306:G306)=0,"",IF(G306="Yes","Excused",IF(A306="","Not counted: course missing",IF(L306="","Not counted: course not on Courses sheet",IF(NOT(ISNUMBER(F306)),"Not counted: points possible missing",IF(F306&lt;=0,"Not counted: points possible missing",IF(X306=0,"Not counted: category not set up for this course",IF(E306="",IF(W306="","Upcoming",IF(W306&lt;Today,"Past due, no score yet","Upcoming")),IF(NOT(ISNUMBER(E306)),"Not counted: score isn't a number",IF(E306&lt;0,"Not counted: negative score",IF(U306=1,"Dropped (lowest)","Graded")))))))))))</f>
        <v/>
      </c>
      <c r="I306" s="16">
        <f>IF(P306=1,E306/F306,"")</f>
        <v/>
      </c>
      <c r="J306" s="17">
        <f>IF(W306="","",W306-Today)</f>
        <v/>
      </c>
      <c r="K306" t="n">
        <v>300</v>
      </c>
      <c r="L306">
        <f>IF(A306="","",IF(ISNUMBER(MATCH(A306,K_Name,0)),MATCH(A306,K_Name,0),""))</f>
        <v/>
      </c>
      <c r="M306">
        <f>IF(L306="","",INDEX(K_Mode,L306))</f>
        <v/>
      </c>
      <c r="N306">
        <f>IF(OR(L306="",B306=""),"",IF(ISNUMBER(MATCH(A306&amp;"|"&amp;B306,C_Key,0)),MATCH(A306&amp;"|"&amp;B306,C_Key,0),""))</f>
        <v/>
      </c>
      <c r="O306">
        <f>IF(N306="",0,INDEX(C_DropN,N306))</f>
        <v/>
      </c>
      <c r="P306">
        <f>IF(X306=1,IF(E306="",0,IF(ISNUMBER(E306),IF(E306&gt;=0,1,0),0)),0)</f>
        <v/>
      </c>
      <c r="Q306">
        <f>IF(AND(X306=1,E306=""),1,0)</f>
        <v/>
      </c>
      <c r="R306">
        <f>IF(P306=1,ROUND(E306/F306,10),"")</f>
        <v/>
      </c>
      <c r="S306">
        <f>IF(AND(P306=1,O306&gt;0),COUNTIFS(I_Course,A306,I_Cat,B306,I_Grd,1,I_Key,"&lt;"&amp;R306)+COUNTIFS(I_Course,A306,I_Cat,B306,I_Grd,1,I_Key,R306,I_Row,"&lt;"&amp;K306),"")</f>
        <v/>
      </c>
      <c r="T306">
        <f>IF(AND(P306=1,O306&gt;0),COUNTIFS(I_Course,A306,I_Cat,B306,I_Grd,1),"")</f>
        <v/>
      </c>
      <c r="U306">
        <f>IF(AND(P306=1,O306&gt;0),IF(S306&lt;MIN(O306,T306-1),1,0),0)</f>
        <v/>
      </c>
      <c r="V306">
        <f>IF(AND(P306=1,U306=0),1,0)</f>
        <v/>
      </c>
      <c r="W306">
        <f>IF(AND(Q306=1,ISNUMBER(D306)),INT(D306),"")</f>
        <v/>
      </c>
      <c r="X306">
        <f>IF(L306="",0,IF(G306="Yes",0,IF(NOT(ISNUMBER(F306)),0,IF(F306&lt;=0,0,IF(M306=3,1,IF(N306="",0,IF(INDEX(C_M,N306)=1,1,0)))))))</f>
        <v/>
      </c>
      <c r="Y306">
        <f>IF(LEFT(H306,3)="Not",1,0)</f>
        <v/>
      </c>
    </row>
    <row r="307">
      <c r="A307" s="18" t="n"/>
      <c r="B307" s="18" t="n"/>
      <c r="C307" s="18" t="n"/>
      <c r="D307" s="22" t="n"/>
      <c r="E307" s="19" t="n"/>
      <c r="F307" s="19" t="n"/>
      <c r="G307" s="18" t="n"/>
      <c r="H307" s="12">
        <f>IF(COUNTA(A307:G307)=0,"",IF(G307="Yes","Excused",IF(A307="","Not counted: course missing",IF(L307="","Not counted: course not on Courses sheet",IF(NOT(ISNUMBER(F307)),"Not counted: points possible missing",IF(F307&lt;=0,"Not counted: points possible missing",IF(X307=0,"Not counted: category not set up for this course",IF(E307="",IF(W307="","Upcoming",IF(W307&lt;Today,"Past due, no score yet","Upcoming")),IF(NOT(ISNUMBER(E307)),"Not counted: score isn't a number",IF(E307&lt;0,"Not counted: negative score",IF(U307=1,"Dropped (lowest)","Graded")))))))))))</f>
        <v/>
      </c>
      <c r="I307" s="16">
        <f>IF(P307=1,E307/F307,"")</f>
        <v/>
      </c>
      <c r="J307" s="17">
        <f>IF(W307="","",W307-Today)</f>
        <v/>
      </c>
      <c r="K307" t="n">
        <v>301</v>
      </c>
      <c r="L307">
        <f>IF(A307="","",IF(ISNUMBER(MATCH(A307,K_Name,0)),MATCH(A307,K_Name,0),""))</f>
        <v/>
      </c>
      <c r="M307">
        <f>IF(L307="","",INDEX(K_Mode,L307))</f>
        <v/>
      </c>
      <c r="N307">
        <f>IF(OR(L307="",B307=""),"",IF(ISNUMBER(MATCH(A307&amp;"|"&amp;B307,C_Key,0)),MATCH(A307&amp;"|"&amp;B307,C_Key,0),""))</f>
        <v/>
      </c>
      <c r="O307">
        <f>IF(N307="",0,INDEX(C_DropN,N307))</f>
        <v/>
      </c>
      <c r="P307">
        <f>IF(X307=1,IF(E307="",0,IF(ISNUMBER(E307),IF(E307&gt;=0,1,0),0)),0)</f>
        <v/>
      </c>
      <c r="Q307">
        <f>IF(AND(X307=1,E307=""),1,0)</f>
        <v/>
      </c>
      <c r="R307">
        <f>IF(P307=1,ROUND(E307/F307,10),"")</f>
        <v/>
      </c>
      <c r="S307">
        <f>IF(AND(P307=1,O307&gt;0),COUNTIFS(I_Course,A307,I_Cat,B307,I_Grd,1,I_Key,"&lt;"&amp;R307)+COUNTIFS(I_Course,A307,I_Cat,B307,I_Grd,1,I_Key,R307,I_Row,"&lt;"&amp;K307),"")</f>
        <v/>
      </c>
      <c r="T307">
        <f>IF(AND(P307=1,O307&gt;0),COUNTIFS(I_Course,A307,I_Cat,B307,I_Grd,1),"")</f>
        <v/>
      </c>
      <c r="U307">
        <f>IF(AND(P307=1,O307&gt;0),IF(S307&lt;MIN(O307,T307-1),1,0),0)</f>
        <v/>
      </c>
      <c r="V307">
        <f>IF(AND(P307=1,U307=0),1,0)</f>
        <v/>
      </c>
      <c r="W307">
        <f>IF(AND(Q307=1,ISNUMBER(D307)),INT(D307),"")</f>
        <v/>
      </c>
      <c r="X307">
        <f>IF(L307="",0,IF(G307="Yes",0,IF(NOT(ISNUMBER(F307)),0,IF(F307&lt;=0,0,IF(M307=3,1,IF(N307="",0,IF(INDEX(C_M,N307)=1,1,0)))))))</f>
        <v/>
      </c>
      <c r="Y307">
        <f>IF(LEFT(H307,3)="Not",1,0)</f>
        <v/>
      </c>
    </row>
    <row r="308">
      <c r="A308" s="18" t="n"/>
      <c r="B308" s="18" t="n"/>
      <c r="C308" s="18" t="n"/>
      <c r="D308" s="22" t="n"/>
      <c r="E308" s="19" t="n"/>
      <c r="F308" s="19" t="n"/>
      <c r="G308" s="18" t="n"/>
      <c r="H308" s="12">
        <f>IF(COUNTA(A308:G308)=0,"",IF(G308="Yes","Excused",IF(A308="","Not counted: course missing",IF(L308="","Not counted: course not on Courses sheet",IF(NOT(ISNUMBER(F308)),"Not counted: points possible missing",IF(F308&lt;=0,"Not counted: points possible missing",IF(X308=0,"Not counted: category not set up for this course",IF(E308="",IF(W308="","Upcoming",IF(W308&lt;Today,"Past due, no score yet","Upcoming")),IF(NOT(ISNUMBER(E308)),"Not counted: score isn't a number",IF(E308&lt;0,"Not counted: negative score",IF(U308=1,"Dropped (lowest)","Graded")))))))))))</f>
        <v/>
      </c>
      <c r="I308" s="16">
        <f>IF(P308=1,E308/F308,"")</f>
        <v/>
      </c>
      <c r="J308" s="17">
        <f>IF(W308="","",W308-Today)</f>
        <v/>
      </c>
      <c r="K308" t="n">
        <v>302</v>
      </c>
      <c r="L308">
        <f>IF(A308="","",IF(ISNUMBER(MATCH(A308,K_Name,0)),MATCH(A308,K_Name,0),""))</f>
        <v/>
      </c>
      <c r="M308">
        <f>IF(L308="","",INDEX(K_Mode,L308))</f>
        <v/>
      </c>
      <c r="N308">
        <f>IF(OR(L308="",B308=""),"",IF(ISNUMBER(MATCH(A308&amp;"|"&amp;B308,C_Key,0)),MATCH(A308&amp;"|"&amp;B308,C_Key,0),""))</f>
        <v/>
      </c>
      <c r="O308">
        <f>IF(N308="",0,INDEX(C_DropN,N308))</f>
        <v/>
      </c>
      <c r="P308">
        <f>IF(X308=1,IF(E308="",0,IF(ISNUMBER(E308),IF(E308&gt;=0,1,0),0)),0)</f>
        <v/>
      </c>
      <c r="Q308">
        <f>IF(AND(X308=1,E308=""),1,0)</f>
        <v/>
      </c>
      <c r="R308">
        <f>IF(P308=1,ROUND(E308/F308,10),"")</f>
        <v/>
      </c>
      <c r="S308">
        <f>IF(AND(P308=1,O308&gt;0),COUNTIFS(I_Course,A308,I_Cat,B308,I_Grd,1,I_Key,"&lt;"&amp;R308)+COUNTIFS(I_Course,A308,I_Cat,B308,I_Grd,1,I_Key,R308,I_Row,"&lt;"&amp;K308),"")</f>
        <v/>
      </c>
      <c r="T308">
        <f>IF(AND(P308=1,O308&gt;0),COUNTIFS(I_Course,A308,I_Cat,B308,I_Grd,1),"")</f>
        <v/>
      </c>
      <c r="U308">
        <f>IF(AND(P308=1,O308&gt;0),IF(S308&lt;MIN(O308,T308-1),1,0),0)</f>
        <v/>
      </c>
      <c r="V308">
        <f>IF(AND(P308=1,U308=0),1,0)</f>
        <v/>
      </c>
      <c r="W308">
        <f>IF(AND(Q308=1,ISNUMBER(D308)),INT(D308),"")</f>
        <v/>
      </c>
      <c r="X308">
        <f>IF(L308="",0,IF(G308="Yes",0,IF(NOT(ISNUMBER(F308)),0,IF(F308&lt;=0,0,IF(M308=3,1,IF(N308="",0,IF(INDEX(C_M,N308)=1,1,0)))))))</f>
        <v/>
      </c>
      <c r="Y308">
        <f>IF(LEFT(H308,3)="Not",1,0)</f>
        <v/>
      </c>
    </row>
    <row r="309">
      <c r="A309" s="18" t="n"/>
      <c r="B309" s="18" t="n"/>
      <c r="C309" s="18" t="n"/>
      <c r="D309" s="22" t="n"/>
      <c r="E309" s="19" t="n"/>
      <c r="F309" s="19" t="n"/>
      <c r="G309" s="18" t="n"/>
      <c r="H309" s="12">
        <f>IF(COUNTA(A309:G309)=0,"",IF(G309="Yes","Excused",IF(A309="","Not counted: course missing",IF(L309="","Not counted: course not on Courses sheet",IF(NOT(ISNUMBER(F309)),"Not counted: points possible missing",IF(F309&lt;=0,"Not counted: points possible missing",IF(X309=0,"Not counted: category not set up for this course",IF(E309="",IF(W309="","Upcoming",IF(W309&lt;Today,"Past due, no score yet","Upcoming")),IF(NOT(ISNUMBER(E309)),"Not counted: score isn't a number",IF(E309&lt;0,"Not counted: negative score",IF(U309=1,"Dropped (lowest)","Graded")))))))))))</f>
        <v/>
      </c>
      <c r="I309" s="16">
        <f>IF(P309=1,E309/F309,"")</f>
        <v/>
      </c>
      <c r="J309" s="17">
        <f>IF(W309="","",W309-Today)</f>
        <v/>
      </c>
      <c r="K309" t="n">
        <v>303</v>
      </c>
      <c r="L309">
        <f>IF(A309="","",IF(ISNUMBER(MATCH(A309,K_Name,0)),MATCH(A309,K_Name,0),""))</f>
        <v/>
      </c>
      <c r="M309">
        <f>IF(L309="","",INDEX(K_Mode,L309))</f>
        <v/>
      </c>
      <c r="N309">
        <f>IF(OR(L309="",B309=""),"",IF(ISNUMBER(MATCH(A309&amp;"|"&amp;B309,C_Key,0)),MATCH(A309&amp;"|"&amp;B309,C_Key,0),""))</f>
        <v/>
      </c>
      <c r="O309">
        <f>IF(N309="",0,INDEX(C_DropN,N309))</f>
        <v/>
      </c>
      <c r="P309">
        <f>IF(X309=1,IF(E309="",0,IF(ISNUMBER(E309),IF(E309&gt;=0,1,0),0)),0)</f>
        <v/>
      </c>
      <c r="Q309">
        <f>IF(AND(X309=1,E309=""),1,0)</f>
        <v/>
      </c>
      <c r="R309">
        <f>IF(P309=1,ROUND(E309/F309,10),"")</f>
        <v/>
      </c>
      <c r="S309">
        <f>IF(AND(P309=1,O309&gt;0),COUNTIFS(I_Course,A309,I_Cat,B309,I_Grd,1,I_Key,"&lt;"&amp;R309)+COUNTIFS(I_Course,A309,I_Cat,B309,I_Grd,1,I_Key,R309,I_Row,"&lt;"&amp;K309),"")</f>
        <v/>
      </c>
      <c r="T309">
        <f>IF(AND(P309=1,O309&gt;0),COUNTIFS(I_Course,A309,I_Cat,B309,I_Grd,1),"")</f>
        <v/>
      </c>
      <c r="U309">
        <f>IF(AND(P309=1,O309&gt;0),IF(S309&lt;MIN(O309,T309-1),1,0),0)</f>
        <v/>
      </c>
      <c r="V309">
        <f>IF(AND(P309=1,U309=0),1,0)</f>
        <v/>
      </c>
      <c r="W309">
        <f>IF(AND(Q309=1,ISNUMBER(D309)),INT(D309),"")</f>
        <v/>
      </c>
      <c r="X309">
        <f>IF(L309="",0,IF(G309="Yes",0,IF(NOT(ISNUMBER(F309)),0,IF(F309&lt;=0,0,IF(M309=3,1,IF(N309="",0,IF(INDEX(C_M,N309)=1,1,0)))))))</f>
        <v/>
      </c>
      <c r="Y309">
        <f>IF(LEFT(H309,3)="Not",1,0)</f>
        <v/>
      </c>
    </row>
    <row r="310">
      <c r="A310" s="18" t="n"/>
      <c r="B310" s="18" t="n"/>
      <c r="C310" s="18" t="n"/>
      <c r="D310" s="22" t="n"/>
      <c r="E310" s="19" t="n"/>
      <c r="F310" s="19" t="n"/>
      <c r="G310" s="18" t="n"/>
      <c r="H310" s="12">
        <f>IF(COUNTA(A310:G310)=0,"",IF(G310="Yes","Excused",IF(A310="","Not counted: course missing",IF(L310="","Not counted: course not on Courses sheet",IF(NOT(ISNUMBER(F310)),"Not counted: points possible missing",IF(F310&lt;=0,"Not counted: points possible missing",IF(X310=0,"Not counted: category not set up for this course",IF(E310="",IF(W310="","Upcoming",IF(W310&lt;Today,"Past due, no score yet","Upcoming")),IF(NOT(ISNUMBER(E310)),"Not counted: score isn't a number",IF(E310&lt;0,"Not counted: negative score",IF(U310=1,"Dropped (lowest)","Graded")))))))))))</f>
        <v/>
      </c>
      <c r="I310" s="16">
        <f>IF(P310=1,E310/F310,"")</f>
        <v/>
      </c>
      <c r="J310" s="17">
        <f>IF(W310="","",W310-Today)</f>
        <v/>
      </c>
      <c r="K310" t="n">
        <v>304</v>
      </c>
      <c r="L310">
        <f>IF(A310="","",IF(ISNUMBER(MATCH(A310,K_Name,0)),MATCH(A310,K_Name,0),""))</f>
        <v/>
      </c>
      <c r="M310">
        <f>IF(L310="","",INDEX(K_Mode,L310))</f>
        <v/>
      </c>
      <c r="N310">
        <f>IF(OR(L310="",B310=""),"",IF(ISNUMBER(MATCH(A310&amp;"|"&amp;B310,C_Key,0)),MATCH(A310&amp;"|"&amp;B310,C_Key,0),""))</f>
        <v/>
      </c>
      <c r="O310">
        <f>IF(N310="",0,INDEX(C_DropN,N310))</f>
        <v/>
      </c>
      <c r="P310">
        <f>IF(X310=1,IF(E310="",0,IF(ISNUMBER(E310),IF(E310&gt;=0,1,0),0)),0)</f>
        <v/>
      </c>
      <c r="Q310">
        <f>IF(AND(X310=1,E310=""),1,0)</f>
        <v/>
      </c>
      <c r="R310">
        <f>IF(P310=1,ROUND(E310/F310,10),"")</f>
        <v/>
      </c>
      <c r="S310">
        <f>IF(AND(P310=1,O310&gt;0),COUNTIFS(I_Course,A310,I_Cat,B310,I_Grd,1,I_Key,"&lt;"&amp;R310)+COUNTIFS(I_Course,A310,I_Cat,B310,I_Grd,1,I_Key,R310,I_Row,"&lt;"&amp;K310),"")</f>
        <v/>
      </c>
      <c r="T310">
        <f>IF(AND(P310=1,O310&gt;0),COUNTIFS(I_Course,A310,I_Cat,B310,I_Grd,1),"")</f>
        <v/>
      </c>
      <c r="U310">
        <f>IF(AND(P310=1,O310&gt;0),IF(S310&lt;MIN(O310,T310-1),1,0),0)</f>
        <v/>
      </c>
      <c r="V310">
        <f>IF(AND(P310=1,U310=0),1,0)</f>
        <v/>
      </c>
      <c r="W310">
        <f>IF(AND(Q310=1,ISNUMBER(D310)),INT(D310),"")</f>
        <v/>
      </c>
      <c r="X310">
        <f>IF(L310="",0,IF(G310="Yes",0,IF(NOT(ISNUMBER(F310)),0,IF(F310&lt;=0,0,IF(M310=3,1,IF(N310="",0,IF(INDEX(C_M,N310)=1,1,0)))))))</f>
        <v/>
      </c>
      <c r="Y310">
        <f>IF(LEFT(H310,3)="Not",1,0)</f>
        <v/>
      </c>
    </row>
    <row r="311">
      <c r="A311" s="18" t="n"/>
      <c r="B311" s="18" t="n"/>
      <c r="C311" s="18" t="n"/>
      <c r="D311" s="22" t="n"/>
      <c r="E311" s="19" t="n"/>
      <c r="F311" s="19" t="n"/>
      <c r="G311" s="18" t="n"/>
      <c r="H311" s="12">
        <f>IF(COUNTA(A311:G311)=0,"",IF(G311="Yes","Excused",IF(A311="","Not counted: course missing",IF(L311="","Not counted: course not on Courses sheet",IF(NOT(ISNUMBER(F311)),"Not counted: points possible missing",IF(F311&lt;=0,"Not counted: points possible missing",IF(X311=0,"Not counted: category not set up for this course",IF(E311="",IF(W311="","Upcoming",IF(W311&lt;Today,"Past due, no score yet","Upcoming")),IF(NOT(ISNUMBER(E311)),"Not counted: score isn't a number",IF(E311&lt;0,"Not counted: negative score",IF(U311=1,"Dropped (lowest)","Graded")))))))))))</f>
        <v/>
      </c>
      <c r="I311" s="16">
        <f>IF(P311=1,E311/F311,"")</f>
        <v/>
      </c>
      <c r="J311" s="17">
        <f>IF(W311="","",W311-Today)</f>
        <v/>
      </c>
      <c r="K311" t="n">
        <v>305</v>
      </c>
      <c r="L311">
        <f>IF(A311="","",IF(ISNUMBER(MATCH(A311,K_Name,0)),MATCH(A311,K_Name,0),""))</f>
        <v/>
      </c>
      <c r="M311">
        <f>IF(L311="","",INDEX(K_Mode,L311))</f>
        <v/>
      </c>
      <c r="N311">
        <f>IF(OR(L311="",B311=""),"",IF(ISNUMBER(MATCH(A311&amp;"|"&amp;B311,C_Key,0)),MATCH(A311&amp;"|"&amp;B311,C_Key,0),""))</f>
        <v/>
      </c>
      <c r="O311">
        <f>IF(N311="",0,INDEX(C_DropN,N311))</f>
        <v/>
      </c>
      <c r="P311">
        <f>IF(X311=1,IF(E311="",0,IF(ISNUMBER(E311),IF(E311&gt;=0,1,0),0)),0)</f>
        <v/>
      </c>
      <c r="Q311">
        <f>IF(AND(X311=1,E311=""),1,0)</f>
        <v/>
      </c>
      <c r="R311">
        <f>IF(P311=1,ROUND(E311/F311,10),"")</f>
        <v/>
      </c>
      <c r="S311">
        <f>IF(AND(P311=1,O311&gt;0),COUNTIFS(I_Course,A311,I_Cat,B311,I_Grd,1,I_Key,"&lt;"&amp;R311)+COUNTIFS(I_Course,A311,I_Cat,B311,I_Grd,1,I_Key,R311,I_Row,"&lt;"&amp;K311),"")</f>
        <v/>
      </c>
      <c r="T311">
        <f>IF(AND(P311=1,O311&gt;0),COUNTIFS(I_Course,A311,I_Cat,B311,I_Grd,1),"")</f>
        <v/>
      </c>
      <c r="U311">
        <f>IF(AND(P311=1,O311&gt;0),IF(S311&lt;MIN(O311,T311-1),1,0),0)</f>
        <v/>
      </c>
      <c r="V311">
        <f>IF(AND(P311=1,U311=0),1,0)</f>
        <v/>
      </c>
      <c r="W311">
        <f>IF(AND(Q311=1,ISNUMBER(D311)),INT(D311),"")</f>
        <v/>
      </c>
      <c r="X311">
        <f>IF(L311="",0,IF(G311="Yes",0,IF(NOT(ISNUMBER(F311)),0,IF(F311&lt;=0,0,IF(M311=3,1,IF(N311="",0,IF(INDEX(C_M,N311)=1,1,0)))))))</f>
        <v/>
      </c>
      <c r="Y311">
        <f>IF(LEFT(H311,3)="Not",1,0)</f>
        <v/>
      </c>
    </row>
    <row r="312">
      <c r="A312" s="18" t="n"/>
      <c r="B312" s="18" t="n"/>
      <c r="C312" s="18" t="n"/>
      <c r="D312" s="22" t="n"/>
      <c r="E312" s="19" t="n"/>
      <c r="F312" s="19" t="n"/>
      <c r="G312" s="18" t="n"/>
      <c r="H312" s="12">
        <f>IF(COUNTA(A312:G312)=0,"",IF(G312="Yes","Excused",IF(A312="","Not counted: course missing",IF(L312="","Not counted: course not on Courses sheet",IF(NOT(ISNUMBER(F312)),"Not counted: points possible missing",IF(F312&lt;=0,"Not counted: points possible missing",IF(X312=0,"Not counted: category not set up for this course",IF(E312="",IF(W312="","Upcoming",IF(W312&lt;Today,"Past due, no score yet","Upcoming")),IF(NOT(ISNUMBER(E312)),"Not counted: score isn't a number",IF(E312&lt;0,"Not counted: negative score",IF(U312=1,"Dropped (lowest)","Graded")))))))))))</f>
        <v/>
      </c>
      <c r="I312" s="16">
        <f>IF(P312=1,E312/F312,"")</f>
        <v/>
      </c>
      <c r="J312" s="17">
        <f>IF(W312="","",W312-Today)</f>
        <v/>
      </c>
      <c r="K312" t="n">
        <v>306</v>
      </c>
      <c r="L312">
        <f>IF(A312="","",IF(ISNUMBER(MATCH(A312,K_Name,0)),MATCH(A312,K_Name,0),""))</f>
        <v/>
      </c>
      <c r="M312">
        <f>IF(L312="","",INDEX(K_Mode,L312))</f>
        <v/>
      </c>
      <c r="N312">
        <f>IF(OR(L312="",B312=""),"",IF(ISNUMBER(MATCH(A312&amp;"|"&amp;B312,C_Key,0)),MATCH(A312&amp;"|"&amp;B312,C_Key,0),""))</f>
        <v/>
      </c>
      <c r="O312">
        <f>IF(N312="",0,INDEX(C_DropN,N312))</f>
        <v/>
      </c>
      <c r="P312">
        <f>IF(X312=1,IF(E312="",0,IF(ISNUMBER(E312),IF(E312&gt;=0,1,0),0)),0)</f>
        <v/>
      </c>
      <c r="Q312">
        <f>IF(AND(X312=1,E312=""),1,0)</f>
        <v/>
      </c>
      <c r="R312">
        <f>IF(P312=1,ROUND(E312/F312,10),"")</f>
        <v/>
      </c>
      <c r="S312">
        <f>IF(AND(P312=1,O312&gt;0),COUNTIFS(I_Course,A312,I_Cat,B312,I_Grd,1,I_Key,"&lt;"&amp;R312)+COUNTIFS(I_Course,A312,I_Cat,B312,I_Grd,1,I_Key,R312,I_Row,"&lt;"&amp;K312),"")</f>
        <v/>
      </c>
      <c r="T312">
        <f>IF(AND(P312=1,O312&gt;0),COUNTIFS(I_Course,A312,I_Cat,B312,I_Grd,1),"")</f>
        <v/>
      </c>
      <c r="U312">
        <f>IF(AND(P312=1,O312&gt;0),IF(S312&lt;MIN(O312,T312-1),1,0),0)</f>
        <v/>
      </c>
      <c r="V312">
        <f>IF(AND(P312=1,U312=0),1,0)</f>
        <v/>
      </c>
      <c r="W312">
        <f>IF(AND(Q312=1,ISNUMBER(D312)),INT(D312),"")</f>
        <v/>
      </c>
      <c r="X312">
        <f>IF(L312="",0,IF(G312="Yes",0,IF(NOT(ISNUMBER(F312)),0,IF(F312&lt;=0,0,IF(M312=3,1,IF(N312="",0,IF(INDEX(C_M,N312)=1,1,0)))))))</f>
        <v/>
      </c>
      <c r="Y312">
        <f>IF(LEFT(H312,3)="Not",1,0)</f>
        <v/>
      </c>
    </row>
    <row r="313">
      <c r="A313" s="18" t="n"/>
      <c r="B313" s="18" t="n"/>
      <c r="C313" s="18" t="n"/>
      <c r="D313" s="22" t="n"/>
      <c r="E313" s="19" t="n"/>
      <c r="F313" s="19" t="n"/>
      <c r="G313" s="18" t="n"/>
      <c r="H313" s="12">
        <f>IF(COUNTA(A313:G313)=0,"",IF(G313="Yes","Excused",IF(A313="","Not counted: course missing",IF(L313="","Not counted: course not on Courses sheet",IF(NOT(ISNUMBER(F313)),"Not counted: points possible missing",IF(F313&lt;=0,"Not counted: points possible missing",IF(X313=0,"Not counted: category not set up for this course",IF(E313="",IF(W313="","Upcoming",IF(W313&lt;Today,"Past due, no score yet","Upcoming")),IF(NOT(ISNUMBER(E313)),"Not counted: score isn't a number",IF(E313&lt;0,"Not counted: negative score",IF(U313=1,"Dropped (lowest)","Graded")))))))))))</f>
        <v/>
      </c>
      <c r="I313" s="16">
        <f>IF(P313=1,E313/F313,"")</f>
        <v/>
      </c>
      <c r="J313" s="17">
        <f>IF(W313="","",W313-Today)</f>
        <v/>
      </c>
      <c r="K313" t="n">
        <v>307</v>
      </c>
      <c r="L313">
        <f>IF(A313="","",IF(ISNUMBER(MATCH(A313,K_Name,0)),MATCH(A313,K_Name,0),""))</f>
        <v/>
      </c>
      <c r="M313">
        <f>IF(L313="","",INDEX(K_Mode,L313))</f>
        <v/>
      </c>
      <c r="N313">
        <f>IF(OR(L313="",B313=""),"",IF(ISNUMBER(MATCH(A313&amp;"|"&amp;B313,C_Key,0)),MATCH(A313&amp;"|"&amp;B313,C_Key,0),""))</f>
        <v/>
      </c>
      <c r="O313">
        <f>IF(N313="",0,INDEX(C_DropN,N313))</f>
        <v/>
      </c>
      <c r="P313">
        <f>IF(X313=1,IF(E313="",0,IF(ISNUMBER(E313),IF(E313&gt;=0,1,0),0)),0)</f>
        <v/>
      </c>
      <c r="Q313">
        <f>IF(AND(X313=1,E313=""),1,0)</f>
        <v/>
      </c>
      <c r="R313">
        <f>IF(P313=1,ROUND(E313/F313,10),"")</f>
        <v/>
      </c>
      <c r="S313">
        <f>IF(AND(P313=1,O313&gt;0),COUNTIFS(I_Course,A313,I_Cat,B313,I_Grd,1,I_Key,"&lt;"&amp;R313)+COUNTIFS(I_Course,A313,I_Cat,B313,I_Grd,1,I_Key,R313,I_Row,"&lt;"&amp;K313),"")</f>
        <v/>
      </c>
      <c r="T313">
        <f>IF(AND(P313=1,O313&gt;0),COUNTIFS(I_Course,A313,I_Cat,B313,I_Grd,1),"")</f>
        <v/>
      </c>
      <c r="U313">
        <f>IF(AND(P313=1,O313&gt;0),IF(S313&lt;MIN(O313,T313-1),1,0),0)</f>
        <v/>
      </c>
      <c r="V313">
        <f>IF(AND(P313=1,U313=0),1,0)</f>
        <v/>
      </c>
      <c r="W313">
        <f>IF(AND(Q313=1,ISNUMBER(D313)),INT(D313),"")</f>
        <v/>
      </c>
      <c r="X313">
        <f>IF(L313="",0,IF(G313="Yes",0,IF(NOT(ISNUMBER(F313)),0,IF(F313&lt;=0,0,IF(M313=3,1,IF(N313="",0,IF(INDEX(C_M,N313)=1,1,0)))))))</f>
        <v/>
      </c>
      <c r="Y313">
        <f>IF(LEFT(H313,3)="Not",1,0)</f>
        <v/>
      </c>
    </row>
    <row r="314">
      <c r="A314" s="18" t="n"/>
      <c r="B314" s="18" t="n"/>
      <c r="C314" s="18" t="n"/>
      <c r="D314" s="22" t="n"/>
      <c r="E314" s="19" t="n"/>
      <c r="F314" s="19" t="n"/>
      <c r="G314" s="18" t="n"/>
      <c r="H314" s="12">
        <f>IF(COUNTA(A314:G314)=0,"",IF(G314="Yes","Excused",IF(A314="","Not counted: course missing",IF(L314="","Not counted: course not on Courses sheet",IF(NOT(ISNUMBER(F314)),"Not counted: points possible missing",IF(F314&lt;=0,"Not counted: points possible missing",IF(X314=0,"Not counted: category not set up for this course",IF(E314="",IF(W314="","Upcoming",IF(W314&lt;Today,"Past due, no score yet","Upcoming")),IF(NOT(ISNUMBER(E314)),"Not counted: score isn't a number",IF(E314&lt;0,"Not counted: negative score",IF(U314=1,"Dropped (lowest)","Graded")))))))))))</f>
        <v/>
      </c>
      <c r="I314" s="16">
        <f>IF(P314=1,E314/F314,"")</f>
        <v/>
      </c>
      <c r="J314" s="17">
        <f>IF(W314="","",W314-Today)</f>
        <v/>
      </c>
      <c r="K314" t="n">
        <v>308</v>
      </c>
      <c r="L314">
        <f>IF(A314="","",IF(ISNUMBER(MATCH(A314,K_Name,0)),MATCH(A314,K_Name,0),""))</f>
        <v/>
      </c>
      <c r="M314">
        <f>IF(L314="","",INDEX(K_Mode,L314))</f>
        <v/>
      </c>
      <c r="N314">
        <f>IF(OR(L314="",B314=""),"",IF(ISNUMBER(MATCH(A314&amp;"|"&amp;B314,C_Key,0)),MATCH(A314&amp;"|"&amp;B314,C_Key,0),""))</f>
        <v/>
      </c>
      <c r="O314">
        <f>IF(N314="",0,INDEX(C_DropN,N314))</f>
        <v/>
      </c>
      <c r="P314">
        <f>IF(X314=1,IF(E314="",0,IF(ISNUMBER(E314),IF(E314&gt;=0,1,0),0)),0)</f>
        <v/>
      </c>
      <c r="Q314">
        <f>IF(AND(X314=1,E314=""),1,0)</f>
        <v/>
      </c>
      <c r="R314">
        <f>IF(P314=1,ROUND(E314/F314,10),"")</f>
        <v/>
      </c>
      <c r="S314">
        <f>IF(AND(P314=1,O314&gt;0),COUNTIFS(I_Course,A314,I_Cat,B314,I_Grd,1,I_Key,"&lt;"&amp;R314)+COUNTIFS(I_Course,A314,I_Cat,B314,I_Grd,1,I_Key,R314,I_Row,"&lt;"&amp;K314),"")</f>
        <v/>
      </c>
      <c r="T314">
        <f>IF(AND(P314=1,O314&gt;0),COUNTIFS(I_Course,A314,I_Cat,B314,I_Grd,1),"")</f>
        <v/>
      </c>
      <c r="U314">
        <f>IF(AND(P314=1,O314&gt;0),IF(S314&lt;MIN(O314,T314-1),1,0),0)</f>
        <v/>
      </c>
      <c r="V314">
        <f>IF(AND(P314=1,U314=0),1,0)</f>
        <v/>
      </c>
      <c r="W314">
        <f>IF(AND(Q314=1,ISNUMBER(D314)),INT(D314),"")</f>
        <v/>
      </c>
      <c r="X314">
        <f>IF(L314="",0,IF(G314="Yes",0,IF(NOT(ISNUMBER(F314)),0,IF(F314&lt;=0,0,IF(M314=3,1,IF(N314="",0,IF(INDEX(C_M,N314)=1,1,0)))))))</f>
        <v/>
      </c>
      <c r="Y314">
        <f>IF(LEFT(H314,3)="Not",1,0)</f>
        <v/>
      </c>
    </row>
    <row r="315">
      <c r="A315" s="18" t="n"/>
      <c r="B315" s="18" t="n"/>
      <c r="C315" s="18" t="n"/>
      <c r="D315" s="22" t="n"/>
      <c r="E315" s="19" t="n"/>
      <c r="F315" s="19" t="n"/>
      <c r="G315" s="18" t="n"/>
      <c r="H315" s="12">
        <f>IF(COUNTA(A315:G315)=0,"",IF(G315="Yes","Excused",IF(A315="","Not counted: course missing",IF(L315="","Not counted: course not on Courses sheet",IF(NOT(ISNUMBER(F315)),"Not counted: points possible missing",IF(F315&lt;=0,"Not counted: points possible missing",IF(X315=0,"Not counted: category not set up for this course",IF(E315="",IF(W315="","Upcoming",IF(W315&lt;Today,"Past due, no score yet","Upcoming")),IF(NOT(ISNUMBER(E315)),"Not counted: score isn't a number",IF(E315&lt;0,"Not counted: negative score",IF(U315=1,"Dropped (lowest)","Graded")))))))))))</f>
        <v/>
      </c>
      <c r="I315" s="16">
        <f>IF(P315=1,E315/F315,"")</f>
        <v/>
      </c>
      <c r="J315" s="17">
        <f>IF(W315="","",W315-Today)</f>
        <v/>
      </c>
      <c r="K315" t="n">
        <v>309</v>
      </c>
      <c r="L315">
        <f>IF(A315="","",IF(ISNUMBER(MATCH(A315,K_Name,0)),MATCH(A315,K_Name,0),""))</f>
        <v/>
      </c>
      <c r="M315">
        <f>IF(L315="","",INDEX(K_Mode,L315))</f>
        <v/>
      </c>
      <c r="N315">
        <f>IF(OR(L315="",B315=""),"",IF(ISNUMBER(MATCH(A315&amp;"|"&amp;B315,C_Key,0)),MATCH(A315&amp;"|"&amp;B315,C_Key,0),""))</f>
        <v/>
      </c>
      <c r="O315">
        <f>IF(N315="",0,INDEX(C_DropN,N315))</f>
        <v/>
      </c>
      <c r="P315">
        <f>IF(X315=1,IF(E315="",0,IF(ISNUMBER(E315),IF(E315&gt;=0,1,0),0)),0)</f>
        <v/>
      </c>
      <c r="Q315">
        <f>IF(AND(X315=1,E315=""),1,0)</f>
        <v/>
      </c>
      <c r="R315">
        <f>IF(P315=1,ROUND(E315/F315,10),"")</f>
        <v/>
      </c>
      <c r="S315">
        <f>IF(AND(P315=1,O315&gt;0),COUNTIFS(I_Course,A315,I_Cat,B315,I_Grd,1,I_Key,"&lt;"&amp;R315)+COUNTIFS(I_Course,A315,I_Cat,B315,I_Grd,1,I_Key,R315,I_Row,"&lt;"&amp;K315),"")</f>
        <v/>
      </c>
      <c r="T315">
        <f>IF(AND(P315=1,O315&gt;0),COUNTIFS(I_Course,A315,I_Cat,B315,I_Grd,1),"")</f>
        <v/>
      </c>
      <c r="U315">
        <f>IF(AND(P315=1,O315&gt;0),IF(S315&lt;MIN(O315,T315-1),1,0),0)</f>
        <v/>
      </c>
      <c r="V315">
        <f>IF(AND(P315=1,U315=0),1,0)</f>
        <v/>
      </c>
      <c r="W315">
        <f>IF(AND(Q315=1,ISNUMBER(D315)),INT(D315),"")</f>
        <v/>
      </c>
      <c r="X315">
        <f>IF(L315="",0,IF(G315="Yes",0,IF(NOT(ISNUMBER(F315)),0,IF(F315&lt;=0,0,IF(M315=3,1,IF(N315="",0,IF(INDEX(C_M,N315)=1,1,0)))))))</f>
        <v/>
      </c>
      <c r="Y315">
        <f>IF(LEFT(H315,3)="Not",1,0)</f>
        <v/>
      </c>
    </row>
    <row r="316">
      <c r="A316" s="18" t="n"/>
      <c r="B316" s="18" t="n"/>
      <c r="C316" s="18" t="n"/>
      <c r="D316" s="22" t="n"/>
      <c r="E316" s="19" t="n"/>
      <c r="F316" s="19" t="n"/>
      <c r="G316" s="18" t="n"/>
      <c r="H316" s="12">
        <f>IF(COUNTA(A316:G316)=0,"",IF(G316="Yes","Excused",IF(A316="","Not counted: course missing",IF(L316="","Not counted: course not on Courses sheet",IF(NOT(ISNUMBER(F316)),"Not counted: points possible missing",IF(F316&lt;=0,"Not counted: points possible missing",IF(X316=0,"Not counted: category not set up for this course",IF(E316="",IF(W316="","Upcoming",IF(W316&lt;Today,"Past due, no score yet","Upcoming")),IF(NOT(ISNUMBER(E316)),"Not counted: score isn't a number",IF(E316&lt;0,"Not counted: negative score",IF(U316=1,"Dropped (lowest)","Graded")))))))))))</f>
        <v/>
      </c>
      <c r="I316" s="16">
        <f>IF(P316=1,E316/F316,"")</f>
        <v/>
      </c>
      <c r="J316" s="17">
        <f>IF(W316="","",W316-Today)</f>
        <v/>
      </c>
      <c r="K316" t="n">
        <v>310</v>
      </c>
      <c r="L316">
        <f>IF(A316="","",IF(ISNUMBER(MATCH(A316,K_Name,0)),MATCH(A316,K_Name,0),""))</f>
        <v/>
      </c>
      <c r="M316">
        <f>IF(L316="","",INDEX(K_Mode,L316))</f>
        <v/>
      </c>
      <c r="N316">
        <f>IF(OR(L316="",B316=""),"",IF(ISNUMBER(MATCH(A316&amp;"|"&amp;B316,C_Key,0)),MATCH(A316&amp;"|"&amp;B316,C_Key,0),""))</f>
        <v/>
      </c>
      <c r="O316">
        <f>IF(N316="",0,INDEX(C_DropN,N316))</f>
        <v/>
      </c>
      <c r="P316">
        <f>IF(X316=1,IF(E316="",0,IF(ISNUMBER(E316),IF(E316&gt;=0,1,0),0)),0)</f>
        <v/>
      </c>
      <c r="Q316">
        <f>IF(AND(X316=1,E316=""),1,0)</f>
        <v/>
      </c>
      <c r="R316">
        <f>IF(P316=1,ROUND(E316/F316,10),"")</f>
        <v/>
      </c>
      <c r="S316">
        <f>IF(AND(P316=1,O316&gt;0),COUNTIFS(I_Course,A316,I_Cat,B316,I_Grd,1,I_Key,"&lt;"&amp;R316)+COUNTIFS(I_Course,A316,I_Cat,B316,I_Grd,1,I_Key,R316,I_Row,"&lt;"&amp;K316),"")</f>
        <v/>
      </c>
      <c r="T316">
        <f>IF(AND(P316=1,O316&gt;0),COUNTIFS(I_Course,A316,I_Cat,B316,I_Grd,1),"")</f>
        <v/>
      </c>
      <c r="U316">
        <f>IF(AND(P316=1,O316&gt;0),IF(S316&lt;MIN(O316,T316-1),1,0),0)</f>
        <v/>
      </c>
      <c r="V316">
        <f>IF(AND(P316=1,U316=0),1,0)</f>
        <v/>
      </c>
      <c r="W316">
        <f>IF(AND(Q316=1,ISNUMBER(D316)),INT(D316),"")</f>
        <v/>
      </c>
      <c r="X316">
        <f>IF(L316="",0,IF(G316="Yes",0,IF(NOT(ISNUMBER(F316)),0,IF(F316&lt;=0,0,IF(M316=3,1,IF(N316="",0,IF(INDEX(C_M,N316)=1,1,0)))))))</f>
        <v/>
      </c>
      <c r="Y316">
        <f>IF(LEFT(H316,3)="Not",1,0)</f>
        <v/>
      </c>
    </row>
    <row r="317">
      <c r="A317" s="18" t="n"/>
      <c r="B317" s="18" t="n"/>
      <c r="C317" s="18" t="n"/>
      <c r="D317" s="22" t="n"/>
      <c r="E317" s="19" t="n"/>
      <c r="F317" s="19" t="n"/>
      <c r="G317" s="18" t="n"/>
      <c r="H317" s="12">
        <f>IF(COUNTA(A317:G317)=0,"",IF(G317="Yes","Excused",IF(A317="","Not counted: course missing",IF(L317="","Not counted: course not on Courses sheet",IF(NOT(ISNUMBER(F317)),"Not counted: points possible missing",IF(F317&lt;=0,"Not counted: points possible missing",IF(X317=0,"Not counted: category not set up for this course",IF(E317="",IF(W317="","Upcoming",IF(W317&lt;Today,"Past due, no score yet","Upcoming")),IF(NOT(ISNUMBER(E317)),"Not counted: score isn't a number",IF(E317&lt;0,"Not counted: negative score",IF(U317=1,"Dropped (lowest)","Graded")))))))))))</f>
        <v/>
      </c>
      <c r="I317" s="16">
        <f>IF(P317=1,E317/F317,"")</f>
        <v/>
      </c>
      <c r="J317" s="17">
        <f>IF(W317="","",W317-Today)</f>
        <v/>
      </c>
      <c r="K317" t="n">
        <v>311</v>
      </c>
      <c r="L317">
        <f>IF(A317="","",IF(ISNUMBER(MATCH(A317,K_Name,0)),MATCH(A317,K_Name,0),""))</f>
        <v/>
      </c>
      <c r="M317">
        <f>IF(L317="","",INDEX(K_Mode,L317))</f>
        <v/>
      </c>
      <c r="N317">
        <f>IF(OR(L317="",B317=""),"",IF(ISNUMBER(MATCH(A317&amp;"|"&amp;B317,C_Key,0)),MATCH(A317&amp;"|"&amp;B317,C_Key,0),""))</f>
        <v/>
      </c>
      <c r="O317">
        <f>IF(N317="",0,INDEX(C_DropN,N317))</f>
        <v/>
      </c>
      <c r="P317">
        <f>IF(X317=1,IF(E317="",0,IF(ISNUMBER(E317),IF(E317&gt;=0,1,0),0)),0)</f>
        <v/>
      </c>
      <c r="Q317">
        <f>IF(AND(X317=1,E317=""),1,0)</f>
        <v/>
      </c>
      <c r="R317">
        <f>IF(P317=1,ROUND(E317/F317,10),"")</f>
        <v/>
      </c>
      <c r="S317">
        <f>IF(AND(P317=1,O317&gt;0),COUNTIFS(I_Course,A317,I_Cat,B317,I_Grd,1,I_Key,"&lt;"&amp;R317)+COUNTIFS(I_Course,A317,I_Cat,B317,I_Grd,1,I_Key,R317,I_Row,"&lt;"&amp;K317),"")</f>
        <v/>
      </c>
      <c r="T317">
        <f>IF(AND(P317=1,O317&gt;0),COUNTIFS(I_Course,A317,I_Cat,B317,I_Grd,1),"")</f>
        <v/>
      </c>
      <c r="U317">
        <f>IF(AND(P317=1,O317&gt;0),IF(S317&lt;MIN(O317,T317-1),1,0),0)</f>
        <v/>
      </c>
      <c r="V317">
        <f>IF(AND(P317=1,U317=0),1,0)</f>
        <v/>
      </c>
      <c r="W317">
        <f>IF(AND(Q317=1,ISNUMBER(D317)),INT(D317),"")</f>
        <v/>
      </c>
      <c r="X317">
        <f>IF(L317="",0,IF(G317="Yes",0,IF(NOT(ISNUMBER(F317)),0,IF(F317&lt;=0,0,IF(M317=3,1,IF(N317="",0,IF(INDEX(C_M,N317)=1,1,0)))))))</f>
        <v/>
      </c>
      <c r="Y317">
        <f>IF(LEFT(H317,3)="Not",1,0)</f>
        <v/>
      </c>
    </row>
    <row r="318">
      <c r="A318" s="18" t="n"/>
      <c r="B318" s="18" t="n"/>
      <c r="C318" s="18" t="n"/>
      <c r="D318" s="22" t="n"/>
      <c r="E318" s="19" t="n"/>
      <c r="F318" s="19" t="n"/>
      <c r="G318" s="18" t="n"/>
      <c r="H318" s="12">
        <f>IF(COUNTA(A318:G318)=0,"",IF(G318="Yes","Excused",IF(A318="","Not counted: course missing",IF(L318="","Not counted: course not on Courses sheet",IF(NOT(ISNUMBER(F318)),"Not counted: points possible missing",IF(F318&lt;=0,"Not counted: points possible missing",IF(X318=0,"Not counted: category not set up for this course",IF(E318="",IF(W318="","Upcoming",IF(W318&lt;Today,"Past due, no score yet","Upcoming")),IF(NOT(ISNUMBER(E318)),"Not counted: score isn't a number",IF(E318&lt;0,"Not counted: negative score",IF(U318=1,"Dropped (lowest)","Graded")))))))))))</f>
        <v/>
      </c>
      <c r="I318" s="16">
        <f>IF(P318=1,E318/F318,"")</f>
        <v/>
      </c>
      <c r="J318" s="17">
        <f>IF(W318="","",W318-Today)</f>
        <v/>
      </c>
      <c r="K318" t="n">
        <v>312</v>
      </c>
      <c r="L318">
        <f>IF(A318="","",IF(ISNUMBER(MATCH(A318,K_Name,0)),MATCH(A318,K_Name,0),""))</f>
        <v/>
      </c>
      <c r="M318">
        <f>IF(L318="","",INDEX(K_Mode,L318))</f>
        <v/>
      </c>
      <c r="N318">
        <f>IF(OR(L318="",B318=""),"",IF(ISNUMBER(MATCH(A318&amp;"|"&amp;B318,C_Key,0)),MATCH(A318&amp;"|"&amp;B318,C_Key,0),""))</f>
        <v/>
      </c>
      <c r="O318">
        <f>IF(N318="",0,INDEX(C_DropN,N318))</f>
        <v/>
      </c>
      <c r="P318">
        <f>IF(X318=1,IF(E318="",0,IF(ISNUMBER(E318),IF(E318&gt;=0,1,0),0)),0)</f>
        <v/>
      </c>
      <c r="Q318">
        <f>IF(AND(X318=1,E318=""),1,0)</f>
        <v/>
      </c>
      <c r="R318">
        <f>IF(P318=1,ROUND(E318/F318,10),"")</f>
        <v/>
      </c>
      <c r="S318">
        <f>IF(AND(P318=1,O318&gt;0),COUNTIFS(I_Course,A318,I_Cat,B318,I_Grd,1,I_Key,"&lt;"&amp;R318)+COUNTIFS(I_Course,A318,I_Cat,B318,I_Grd,1,I_Key,R318,I_Row,"&lt;"&amp;K318),"")</f>
        <v/>
      </c>
      <c r="T318">
        <f>IF(AND(P318=1,O318&gt;0),COUNTIFS(I_Course,A318,I_Cat,B318,I_Grd,1),"")</f>
        <v/>
      </c>
      <c r="U318">
        <f>IF(AND(P318=1,O318&gt;0),IF(S318&lt;MIN(O318,T318-1),1,0),0)</f>
        <v/>
      </c>
      <c r="V318">
        <f>IF(AND(P318=1,U318=0),1,0)</f>
        <v/>
      </c>
      <c r="W318">
        <f>IF(AND(Q318=1,ISNUMBER(D318)),INT(D318),"")</f>
        <v/>
      </c>
      <c r="X318">
        <f>IF(L318="",0,IF(G318="Yes",0,IF(NOT(ISNUMBER(F318)),0,IF(F318&lt;=0,0,IF(M318=3,1,IF(N318="",0,IF(INDEX(C_M,N318)=1,1,0)))))))</f>
        <v/>
      </c>
      <c r="Y318">
        <f>IF(LEFT(H318,3)="Not",1,0)</f>
        <v/>
      </c>
    </row>
    <row r="319">
      <c r="A319" s="18" t="n"/>
      <c r="B319" s="18" t="n"/>
      <c r="C319" s="18" t="n"/>
      <c r="D319" s="22" t="n"/>
      <c r="E319" s="19" t="n"/>
      <c r="F319" s="19" t="n"/>
      <c r="G319" s="18" t="n"/>
      <c r="H319" s="12">
        <f>IF(COUNTA(A319:G319)=0,"",IF(G319="Yes","Excused",IF(A319="","Not counted: course missing",IF(L319="","Not counted: course not on Courses sheet",IF(NOT(ISNUMBER(F319)),"Not counted: points possible missing",IF(F319&lt;=0,"Not counted: points possible missing",IF(X319=0,"Not counted: category not set up for this course",IF(E319="",IF(W319="","Upcoming",IF(W319&lt;Today,"Past due, no score yet","Upcoming")),IF(NOT(ISNUMBER(E319)),"Not counted: score isn't a number",IF(E319&lt;0,"Not counted: negative score",IF(U319=1,"Dropped (lowest)","Graded")))))))))))</f>
        <v/>
      </c>
      <c r="I319" s="16">
        <f>IF(P319=1,E319/F319,"")</f>
        <v/>
      </c>
      <c r="J319" s="17">
        <f>IF(W319="","",W319-Today)</f>
        <v/>
      </c>
      <c r="K319" t="n">
        <v>313</v>
      </c>
      <c r="L319">
        <f>IF(A319="","",IF(ISNUMBER(MATCH(A319,K_Name,0)),MATCH(A319,K_Name,0),""))</f>
        <v/>
      </c>
      <c r="M319">
        <f>IF(L319="","",INDEX(K_Mode,L319))</f>
        <v/>
      </c>
      <c r="N319">
        <f>IF(OR(L319="",B319=""),"",IF(ISNUMBER(MATCH(A319&amp;"|"&amp;B319,C_Key,0)),MATCH(A319&amp;"|"&amp;B319,C_Key,0),""))</f>
        <v/>
      </c>
      <c r="O319">
        <f>IF(N319="",0,INDEX(C_DropN,N319))</f>
        <v/>
      </c>
      <c r="P319">
        <f>IF(X319=1,IF(E319="",0,IF(ISNUMBER(E319),IF(E319&gt;=0,1,0),0)),0)</f>
        <v/>
      </c>
      <c r="Q319">
        <f>IF(AND(X319=1,E319=""),1,0)</f>
        <v/>
      </c>
      <c r="R319">
        <f>IF(P319=1,ROUND(E319/F319,10),"")</f>
        <v/>
      </c>
      <c r="S319">
        <f>IF(AND(P319=1,O319&gt;0),COUNTIFS(I_Course,A319,I_Cat,B319,I_Grd,1,I_Key,"&lt;"&amp;R319)+COUNTIFS(I_Course,A319,I_Cat,B319,I_Grd,1,I_Key,R319,I_Row,"&lt;"&amp;K319),"")</f>
        <v/>
      </c>
      <c r="T319">
        <f>IF(AND(P319=1,O319&gt;0),COUNTIFS(I_Course,A319,I_Cat,B319,I_Grd,1),"")</f>
        <v/>
      </c>
      <c r="U319">
        <f>IF(AND(P319=1,O319&gt;0),IF(S319&lt;MIN(O319,T319-1),1,0),0)</f>
        <v/>
      </c>
      <c r="V319">
        <f>IF(AND(P319=1,U319=0),1,0)</f>
        <v/>
      </c>
      <c r="W319">
        <f>IF(AND(Q319=1,ISNUMBER(D319)),INT(D319),"")</f>
        <v/>
      </c>
      <c r="X319">
        <f>IF(L319="",0,IF(G319="Yes",0,IF(NOT(ISNUMBER(F319)),0,IF(F319&lt;=0,0,IF(M319=3,1,IF(N319="",0,IF(INDEX(C_M,N319)=1,1,0)))))))</f>
        <v/>
      </c>
      <c r="Y319">
        <f>IF(LEFT(H319,3)="Not",1,0)</f>
        <v/>
      </c>
    </row>
    <row r="320">
      <c r="A320" s="18" t="n"/>
      <c r="B320" s="18" t="n"/>
      <c r="C320" s="18" t="n"/>
      <c r="D320" s="22" t="n"/>
      <c r="E320" s="19" t="n"/>
      <c r="F320" s="19" t="n"/>
      <c r="G320" s="18" t="n"/>
      <c r="H320" s="12">
        <f>IF(COUNTA(A320:G320)=0,"",IF(G320="Yes","Excused",IF(A320="","Not counted: course missing",IF(L320="","Not counted: course not on Courses sheet",IF(NOT(ISNUMBER(F320)),"Not counted: points possible missing",IF(F320&lt;=0,"Not counted: points possible missing",IF(X320=0,"Not counted: category not set up for this course",IF(E320="",IF(W320="","Upcoming",IF(W320&lt;Today,"Past due, no score yet","Upcoming")),IF(NOT(ISNUMBER(E320)),"Not counted: score isn't a number",IF(E320&lt;0,"Not counted: negative score",IF(U320=1,"Dropped (lowest)","Graded")))))))))))</f>
        <v/>
      </c>
      <c r="I320" s="16">
        <f>IF(P320=1,E320/F320,"")</f>
        <v/>
      </c>
      <c r="J320" s="17">
        <f>IF(W320="","",W320-Today)</f>
        <v/>
      </c>
      <c r="K320" t="n">
        <v>314</v>
      </c>
      <c r="L320">
        <f>IF(A320="","",IF(ISNUMBER(MATCH(A320,K_Name,0)),MATCH(A320,K_Name,0),""))</f>
        <v/>
      </c>
      <c r="M320">
        <f>IF(L320="","",INDEX(K_Mode,L320))</f>
        <v/>
      </c>
      <c r="N320">
        <f>IF(OR(L320="",B320=""),"",IF(ISNUMBER(MATCH(A320&amp;"|"&amp;B320,C_Key,0)),MATCH(A320&amp;"|"&amp;B320,C_Key,0),""))</f>
        <v/>
      </c>
      <c r="O320">
        <f>IF(N320="",0,INDEX(C_DropN,N320))</f>
        <v/>
      </c>
      <c r="P320">
        <f>IF(X320=1,IF(E320="",0,IF(ISNUMBER(E320),IF(E320&gt;=0,1,0),0)),0)</f>
        <v/>
      </c>
      <c r="Q320">
        <f>IF(AND(X320=1,E320=""),1,0)</f>
        <v/>
      </c>
      <c r="R320">
        <f>IF(P320=1,ROUND(E320/F320,10),"")</f>
        <v/>
      </c>
      <c r="S320">
        <f>IF(AND(P320=1,O320&gt;0),COUNTIFS(I_Course,A320,I_Cat,B320,I_Grd,1,I_Key,"&lt;"&amp;R320)+COUNTIFS(I_Course,A320,I_Cat,B320,I_Grd,1,I_Key,R320,I_Row,"&lt;"&amp;K320),"")</f>
        <v/>
      </c>
      <c r="T320">
        <f>IF(AND(P320=1,O320&gt;0),COUNTIFS(I_Course,A320,I_Cat,B320,I_Grd,1),"")</f>
        <v/>
      </c>
      <c r="U320">
        <f>IF(AND(P320=1,O320&gt;0),IF(S320&lt;MIN(O320,T320-1),1,0),0)</f>
        <v/>
      </c>
      <c r="V320">
        <f>IF(AND(P320=1,U320=0),1,0)</f>
        <v/>
      </c>
      <c r="W320">
        <f>IF(AND(Q320=1,ISNUMBER(D320)),INT(D320),"")</f>
        <v/>
      </c>
      <c r="X320">
        <f>IF(L320="",0,IF(G320="Yes",0,IF(NOT(ISNUMBER(F320)),0,IF(F320&lt;=0,0,IF(M320=3,1,IF(N320="",0,IF(INDEX(C_M,N320)=1,1,0)))))))</f>
        <v/>
      </c>
      <c r="Y320">
        <f>IF(LEFT(H320,3)="Not",1,0)</f>
        <v/>
      </c>
    </row>
    <row r="321">
      <c r="A321" s="18" t="n"/>
      <c r="B321" s="18" t="n"/>
      <c r="C321" s="18" t="n"/>
      <c r="D321" s="22" t="n"/>
      <c r="E321" s="19" t="n"/>
      <c r="F321" s="19" t="n"/>
      <c r="G321" s="18" t="n"/>
      <c r="H321" s="12">
        <f>IF(COUNTA(A321:G321)=0,"",IF(G321="Yes","Excused",IF(A321="","Not counted: course missing",IF(L321="","Not counted: course not on Courses sheet",IF(NOT(ISNUMBER(F321)),"Not counted: points possible missing",IF(F321&lt;=0,"Not counted: points possible missing",IF(X321=0,"Not counted: category not set up for this course",IF(E321="",IF(W321="","Upcoming",IF(W321&lt;Today,"Past due, no score yet","Upcoming")),IF(NOT(ISNUMBER(E321)),"Not counted: score isn't a number",IF(E321&lt;0,"Not counted: negative score",IF(U321=1,"Dropped (lowest)","Graded")))))))))))</f>
        <v/>
      </c>
      <c r="I321" s="16">
        <f>IF(P321=1,E321/F321,"")</f>
        <v/>
      </c>
      <c r="J321" s="17">
        <f>IF(W321="","",W321-Today)</f>
        <v/>
      </c>
      <c r="K321" t="n">
        <v>315</v>
      </c>
      <c r="L321">
        <f>IF(A321="","",IF(ISNUMBER(MATCH(A321,K_Name,0)),MATCH(A321,K_Name,0),""))</f>
        <v/>
      </c>
      <c r="M321">
        <f>IF(L321="","",INDEX(K_Mode,L321))</f>
        <v/>
      </c>
      <c r="N321">
        <f>IF(OR(L321="",B321=""),"",IF(ISNUMBER(MATCH(A321&amp;"|"&amp;B321,C_Key,0)),MATCH(A321&amp;"|"&amp;B321,C_Key,0),""))</f>
        <v/>
      </c>
      <c r="O321">
        <f>IF(N321="",0,INDEX(C_DropN,N321))</f>
        <v/>
      </c>
      <c r="P321">
        <f>IF(X321=1,IF(E321="",0,IF(ISNUMBER(E321),IF(E321&gt;=0,1,0),0)),0)</f>
        <v/>
      </c>
      <c r="Q321">
        <f>IF(AND(X321=1,E321=""),1,0)</f>
        <v/>
      </c>
      <c r="R321">
        <f>IF(P321=1,ROUND(E321/F321,10),"")</f>
        <v/>
      </c>
      <c r="S321">
        <f>IF(AND(P321=1,O321&gt;0),COUNTIFS(I_Course,A321,I_Cat,B321,I_Grd,1,I_Key,"&lt;"&amp;R321)+COUNTIFS(I_Course,A321,I_Cat,B321,I_Grd,1,I_Key,R321,I_Row,"&lt;"&amp;K321),"")</f>
        <v/>
      </c>
      <c r="T321">
        <f>IF(AND(P321=1,O321&gt;0),COUNTIFS(I_Course,A321,I_Cat,B321,I_Grd,1),"")</f>
        <v/>
      </c>
      <c r="U321">
        <f>IF(AND(P321=1,O321&gt;0),IF(S321&lt;MIN(O321,T321-1),1,0),0)</f>
        <v/>
      </c>
      <c r="V321">
        <f>IF(AND(P321=1,U321=0),1,0)</f>
        <v/>
      </c>
      <c r="W321">
        <f>IF(AND(Q321=1,ISNUMBER(D321)),INT(D321),"")</f>
        <v/>
      </c>
      <c r="X321">
        <f>IF(L321="",0,IF(G321="Yes",0,IF(NOT(ISNUMBER(F321)),0,IF(F321&lt;=0,0,IF(M321=3,1,IF(N321="",0,IF(INDEX(C_M,N321)=1,1,0)))))))</f>
        <v/>
      </c>
      <c r="Y321">
        <f>IF(LEFT(H321,3)="Not",1,0)</f>
        <v/>
      </c>
    </row>
    <row r="322">
      <c r="A322" s="18" t="n"/>
      <c r="B322" s="18" t="n"/>
      <c r="C322" s="18" t="n"/>
      <c r="D322" s="22" t="n"/>
      <c r="E322" s="19" t="n"/>
      <c r="F322" s="19" t="n"/>
      <c r="G322" s="18" t="n"/>
      <c r="H322" s="12">
        <f>IF(COUNTA(A322:G322)=0,"",IF(G322="Yes","Excused",IF(A322="","Not counted: course missing",IF(L322="","Not counted: course not on Courses sheet",IF(NOT(ISNUMBER(F322)),"Not counted: points possible missing",IF(F322&lt;=0,"Not counted: points possible missing",IF(X322=0,"Not counted: category not set up for this course",IF(E322="",IF(W322="","Upcoming",IF(W322&lt;Today,"Past due, no score yet","Upcoming")),IF(NOT(ISNUMBER(E322)),"Not counted: score isn't a number",IF(E322&lt;0,"Not counted: negative score",IF(U322=1,"Dropped (lowest)","Graded")))))))))))</f>
        <v/>
      </c>
      <c r="I322" s="16">
        <f>IF(P322=1,E322/F322,"")</f>
        <v/>
      </c>
      <c r="J322" s="17">
        <f>IF(W322="","",W322-Today)</f>
        <v/>
      </c>
      <c r="K322" t="n">
        <v>316</v>
      </c>
      <c r="L322">
        <f>IF(A322="","",IF(ISNUMBER(MATCH(A322,K_Name,0)),MATCH(A322,K_Name,0),""))</f>
        <v/>
      </c>
      <c r="M322">
        <f>IF(L322="","",INDEX(K_Mode,L322))</f>
        <v/>
      </c>
      <c r="N322">
        <f>IF(OR(L322="",B322=""),"",IF(ISNUMBER(MATCH(A322&amp;"|"&amp;B322,C_Key,0)),MATCH(A322&amp;"|"&amp;B322,C_Key,0),""))</f>
        <v/>
      </c>
      <c r="O322">
        <f>IF(N322="",0,INDEX(C_DropN,N322))</f>
        <v/>
      </c>
      <c r="P322">
        <f>IF(X322=1,IF(E322="",0,IF(ISNUMBER(E322),IF(E322&gt;=0,1,0),0)),0)</f>
        <v/>
      </c>
      <c r="Q322">
        <f>IF(AND(X322=1,E322=""),1,0)</f>
        <v/>
      </c>
      <c r="R322">
        <f>IF(P322=1,ROUND(E322/F322,10),"")</f>
        <v/>
      </c>
      <c r="S322">
        <f>IF(AND(P322=1,O322&gt;0),COUNTIFS(I_Course,A322,I_Cat,B322,I_Grd,1,I_Key,"&lt;"&amp;R322)+COUNTIFS(I_Course,A322,I_Cat,B322,I_Grd,1,I_Key,R322,I_Row,"&lt;"&amp;K322),"")</f>
        <v/>
      </c>
      <c r="T322">
        <f>IF(AND(P322=1,O322&gt;0),COUNTIFS(I_Course,A322,I_Cat,B322,I_Grd,1),"")</f>
        <v/>
      </c>
      <c r="U322">
        <f>IF(AND(P322=1,O322&gt;0),IF(S322&lt;MIN(O322,T322-1),1,0),0)</f>
        <v/>
      </c>
      <c r="V322">
        <f>IF(AND(P322=1,U322=0),1,0)</f>
        <v/>
      </c>
      <c r="W322">
        <f>IF(AND(Q322=1,ISNUMBER(D322)),INT(D322),"")</f>
        <v/>
      </c>
      <c r="X322">
        <f>IF(L322="",0,IF(G322="Yes",0,IF(NOT(ISNUMBER(F322)),0,IF(F322&lt;=0,0,IF(M322=3,1,IF(N322="",0,IF(INDEX(C_M,N322)=1,1,0)))))))</f>
        <v/>
      </c>
      <c r="Y322">
        <f>IF(LEFT(H322,3)="Not",1,0)</f>
        <v/>
      </c>
    </row>
    <row r="323">
      <c r="A323" s="18" t="n"/>
      <c r="B323" s="18" t="n"/>
      <c r="C323" s="18" t="n"/>
      <c r="D323" s="22" t="n"/>
      <c r="E323" s="19" t="n"/>
      <c r="F323" s="19" t="n"/>
      <c r="G323" s="18" t="n"/>
      <c r="H323" s="12">
        <f>IF(COUNTA(A323:G323)=0,"",IF(G323="Yes","Excused",IF(A323="","Not counted: course missing",IF(L323="","Not counted: course not on Courses sheet",IF(NOT(ISNUMBER(F323)),"Not counted: points possible missing",IF(F323&lt;=0,"Not counted: points possible missing",IF(X323=0,"Not counted: category not set up for this course",IF(E323="",IF(W323="","Upcoming",IF(W323&lt;Today,"Past due, no score yet","Upcoming")),IF(NOT(ISNUMBER(E323)),"Not counted: score isn't a number",IF(E323&lt;0,"Not counted: negative score",IF(U323=1,"Dropped (lowest)","Graded")))))))))))</f>
        <v/>
      </c>
      <c r="I323" s="16">
        <f>IF(P323=1,E323/F323,"")</f>
        <v/>
      </c>
      <c r="J323" s="17">
        <f>IF(W323="","",W323-Today)</f>
        <v/>
      </c>
      <c r="K323" t="n">
        <v>317</v>
      </c>
      <c r="L323">
        <f>IF(A323="","",IF(ISNUMBER(MATCH(A323,K_Name,0)),MATCH(A323,K_Name,0),""))</f>
        <v/>
      </c>
      <c r="M323">
        <f>IF(L323="","",INDEX(K_Mode,L323))</f>
        <v/>
      </c>
      <c r="N323">
        <f>IF(OR(L323="",B323=""),"",IF(ISNUMBER(MATCH(A323&amp;"|"&amp;B323,C_Key,0)),MATCH(A323&amp;"|"&amp;B323,C_Key,0),""))</f>
        <v/>
      </c>
      <c r="O323">
        <f>IF(N323="",0,INDEX(C_DropN,N323))</f>
        <v/>
      </c>
      <c r="P323">
        <f>IF(X323=1,IF(E323="",0,IF(ISNUMBER(E323),IF(E323&gt;=0,1,0),0)),0)</f>
        <v/>
      </c>
      <c r="Q323">
        <f>IF(AND(X323=1,E323=""),1,0)</f>
        <v/>
      </c>
      <c r="R323">
        <f>IF(P323=1,ROUND(E323/F323,10),"")</f>
        <v/>
      </c>
      <c r="S323">
        <f>IF(AND(P323=1,O323&gt;0),COUNTIFS(I_Course,A323,I_Cat,B323,I_Grd,1,I_Key,"&lt;"&amp;R323)+COUNTIFS(I_Course,A323,I_Cat,B323,I_Grd,1,I_Key,R323,I_Row,"&lt;"&amp;K323),"")</f>
        <v/>
      </c>
      <c r="T323">
        <f>IF(AND(P323=1,O323&gt;0),COUNTIFS(I_Course,A323,I_Cat,B323,I_Grd,1),"")</f>
        <v/>
      </c>
      <c r="U323">
        <f>IF(AND(P323=1,O323&gt;0),IF(S323&lt;MIN(O323,T323-1),1,0),0)</f>
        <v/>
      </c>
      <c r="V323">
        <f>IF(AND(P323=1,U323=0),1,0)</f>
        <v/>
      </c>
      <c r="W323">
        <f>IF(AND(Q323=1,ISNUMBER(D323)),INT(D323),"")</f>
        <v/>
      </c>
      <c r="X323">
        <f>IF(L323="",0,IF(G323="Yes",0,IF(NOT(ISNUMBER(F323)),0,IF(F323&lt;=0,0,IF(M323=3,1,IF(N323="",0,IF(INDEX(C_M,N323)=1,1,0)))))))</f>
        <v/>
      </c>
      <c r="Y323">
        <f>IF(LEFT(H323,3)="Not",1,0)</f>
        <v/>
      </c>
    </row>
    <row r="324">
      <c r="A324" s="18" t="n"/>
      <c r="B324" s="18" t="n"/>
      <c r="C324" s="18" t="n"/>
      <c r="D324" s="22" t="n"/>
      <c r="E324" s="19" t="n"/>
      <c r="F324" s="19" t="n"/>
      <c r="G324" s="18" t="n"/>
      <c r="H324" s="12">
        <f>IF(COUNTA(A324:G324)=0,"",IF(G324="Yes","Excused",IF(A324="","Not counted: course missing",IF(L324="","Not counted: course not on Courses sheet",IF(NOT(ISNUMBER(F324)),"Not counted: points possible missing",IF(F324&lt;=0,"Not counted: points possible missing",IF(X324=0,"Not counted: category not set up for this course",IF(E324="",IF(W324="","Upcoming",IF(W324&lt;Today,"Past due, no score yet","Upcoming")),IF(NOT(ISNUMBER(E324)),"Not counted: score isn't a number",IF(E324&lt;0,"Not counted: negative score",IF(U324=1,"Dropped (lowest)","Graded")))))))))))</f>
        <v/>
      </c>
      <c r="I324" s="16">
        <f>IF(P324=1,E324/F324,"")</f>
        <v/>
      </c>
      <c r="J324" s="17">
        <f>IF(W324="","",W324-Today)</f>
        <v/>
      </c>
      <c r="K324" t="n">
        <v>318</v>
      </c>
      <c r="L324">
        <f>IF(A324="","",IF(ISNUMBER(MATCH(A324,K_Name,0)),MATCH(A324,K_Name,0),""))</f>
        <v/>
      </c>
      <c r="M324">
        <f>IF(L324="","",INDEX(K_Mode,L324))</f>
        <v/>
      </c>
      <c r="N324">
        <f>IF(OR(L324="",B324=""),"",IF(ISNUMBER(MATCH(A324&amp;"|"&amp;B324,C_Key,0)),MATCH(A324&amp;"|"&amp;B324,C_Key,0),""))</f>
        <v/>
      </c>
      <c r="O324">
        <f>IF(N324="",0,INDEX(C_DropN,N324))</f>
        <v/>
      </c>
      <c r="P324">
        <f>IF(X324=1,IF(E324="",0,IF(ISNUMBER(E324),IF(E324&gt;=0,1,0),0)),0)</f>
        <v/>
      </c>
      <c r="Q324">
        <f>IF(AND(X324=1,E324=""),1,0)</f>
        <v/>
      </c>
      <c r="R324">
        <f>IF(P324=1,ROUND(E324/F324,10),"")</f>
        <v/>
      </c>
      <c r="S324">
        <f>IF(AND(P324=1,O324&gt;0),COUNTIFS(I_Course,A324,I_Cat,B324,I_Grd,1,I_Key,"&lt;"&amp;R324)+COUNTIFS(I_Course,A324,I_Cat,B324,I_Grd,1,I_Key,R324,I_Row,"&lt;"&amp;K324),"")</f>
        <v/>
      </c>
      <c r="T324">
        <f>IF(AND(P324=1,O324&gt;0),COUNTIFS(I_Course,A324,I_Cat,B324,I_Grd,1),"")</f>
        <v/>
      </c>
      <c r="U324">
        <f>IF(AND(P324=1,O324&gt;0),IF(S324&lt;MIN(O324,T324-1),1,0),0)</f>
        <v/>
      </c>
      <c r="V324">
        <f>IF(AND(P324=1,U324=0),1,0)</f>
        <v/>
      </c>
      <c r="W324">
        <f>IF(AND(Q324=1,ISNUMBER(D324)),INT(D324),"")</f>
        <v/>
      </c>
      <c r="X324">
        <f>IF(L324="",0,IF(G324="Yes",0,IF(NOT(ISNUMBER(F324)),0,IF(F324&lt;=0,0,IF(M324=3,1,IF(N324="",0,IF(INDEX(C_M,N324)=1,1,0)))))))</f>
        <v/>
      </c>
      <c r="Y324">
        <f>IF(LEFT(H324,3)="Not",1,0)</f>
        <v/>
      </c>
    </row>
    <row r="325">
      <c r="A325" s="18" t="n"/>
      <c r="B325" s="18" t="n"/>
      <c r="C325" s="18" t="n"/>
      <c r="D325" s="22" t="n"/>
      <c r="E325" s="19" t="n"/>
      <c r="F325" s="19" t="n"/>
      <c r="G325" s="18" t="n"/>
      <c r="H325" s="12">
        <f>IF(COUNTA(A325:G325)=0,"",IF(G325="Yes","Excused",IF(A325="","Not counted: course missing",IF(L325="","Not counted: course not on Courses sheet",IF(NOT(ISNUMBER(F325)),"Not counted: points possible missing",IF(F325&lt;=0,"Not counted: points possible missing",IF(X325=0,"Not counted: category not set up for this course",IF(E325="",IF(W325="","Upcoming",IF(W325&lt;Today,"Past due, no score yet","Upcoming")),IF(NOT(ISNUMBER(E325)),"Not counted: score isn't a number",IF(E325&lt;0,"Not counted: negative score",IF(U325=1,"Dropped (lowest)","Graded")))))))))))</f>
        <v/>
      </c>
      <c r="I325" s="16">
        <f>IF(P325=1,E325/F325,"")</f>
        <v/>
      </c>
      <c r="J325" s="17">
        <f>IF(W325="","",W325-Today)</f>
        <v/>
      </c>
      <c r="K325" t="n">
        <v>319</v>
      </c>
      <c r="L325">
        <f>IF(A325="","",IF(ISNUMBER(MATCH(A325,K_Name,0)),MATCH(A325,K_Name,0),""))</f>
        <v/>
      </c>
      <c r="M325">
        <f>IF(L325="","",INDEX(K_Mode,L325))</f>
        <v/>
      </c>
      <c r="N325">
        <f>IF(OR(L325="",B325=""),"",IF(ISNUMBER(MATCH(A325&amp;"|"&amp;B325,C_Key,0)),MATCH(A325&amp;"|"&amp;B325,C_Key,0),""))</f>
        <v/>
      </c>
      <c r="O325">
        <f>IF(N325="",0,INDEX(C_DropN,N325))</f>
        <v/>
      </c>
      <c r="P325">
        <f>IF(X325=1,IF(E325="",0,IF(ISNUMBER(E325),IF(E325&gt;=0,1,0),0)),0)</f>
        <v/>
      </c>
      <c r="Q325">
        <f>IF(AND(X325=1,E325=""),1,0)</f>
        <v/>
      </c>
      <c r="R325">
        <f>IF(P325=1,ROUND(E325/F325,10),"")</f>
        <v/>
      </c>
      <c r="S325">
        <f>IF(AND(P325=1,O325&gt;0),COUNTIFS(I_Course,A325,I_Cat,B325,I_Grd,1,I_Key,"&lt;"&amp;R325)+COUNTIFS(I_Course,A325,I_Cat,B325,I_Grd,1,I_Key,R325,I_Row,"&lt;"&amp;K325),"")</f>
        <v/>
      </c>
      <c r="T325">
        <f>IF(AND(P325=1,O325&gt;0),COUNTIFS(I_Course,A325,I_Cat,B325,I_Grd,1),"")</f>
        <v/>
      </c>
      <c r="U325">
        <f>IF(AND(P325=1,O325&gt;0),IF(S325&lt;MIN(O325,T325-1),1,0),0)</f>
        <v/>
      </c>
      <c r="V325">
        <f>IF(AND(P325=1,U325=0),1,0)</f>
        <v/>
      </c>
      <c r="W325">
        <f>IF(AND(Q325=1,ISNUMBER(D325)),INT(D325),"")</f>
        <v/>
      </c>
      <c r="X325">
        <f>IF(L325="",0,IF(G325="Yes",0,IF(NOT(ISNUMBER(F325)),0,IF(F325&lt;=0,0,IF(M325=3,1,IF(N325="",0,IF(INDEX(C_M,N325)=1,1,0)))))))</f>
        <v/>
      </c>
      <c r="Y325">
        <f>IF(LEFT(H325,3)="Not",1,0)</f>
        <v/>
      </c>
    </row>
    <row r="326">
      <c r="A326" s="18" t="n"/>
      <c r="B326" s="18" t="n"/>
      <c r="C326" s="18" t="n"/>
      <c r="D326" s="22" t="n"/>
      <c r="E326" s="19" t="n"/>
      <c r="F326" s="19" t="n"/>
      <c r="G326" s="18" t="n"/>
      <c r="H326" s="12">
        <f>IF(COUNTA(A326:G326)=0,"",IF(G326="Yes","Excused",IF(A326="","Not counted: course missing",IF(L326="","Not counted: course not on Courses sheet",IF(NOT(ISNUMBER(F326)),"Not counted: points possible missing",IF(F326&lt;=0,"Not counted: points possible missing",IF(X326=0,"Not counted: category not set up for this course",IF(E326="",IF(W326="","Upcoming",IF(W326&lt;Today,"Past due, no score yet","Upcoming")),IF(NOT(ISNUMBER(E326)),"Not counted: score isn't a number",IF(E326&lt;0,"Not counted: negative score",IF(U326=1,"Dropped (lowest)","Graded")))))))))))</f>
        <v/>
      </c>
      <c r="I326" s="16">
        <f>IF(P326=1,E326/F326,"")</f>
        <v/>
      </c>
      <c r="J326" s="17">
        <f>IF(W326="","",W326-Today)</f>
        <v/>
      </c>
      <c r="K326" t="n">
        <v>320</v>
      </c>
      <c r="L326">
        <f>IF(A326="","",IF(ISNUMBER(MATCH(A326,K_Name,0)),MATCH(A326,K_Name,0),""))</f>
        <v/>
      </c>
      <c r="M326">
        <f>IF(L326="","",INDEX(K_Mode,L326))</f>
        <v/>
      </c>
      <c r="N326">
        <f>IF(OR(L326="",B326=""),"",IF(ISNUMBER(MATCH(A326&amp;"|"&amp;B326,C_Key,0)),MATCH(A326&amp;"|"&amp;B326,C_Key,0),""))</f>
        <v/>
      </c>
      <c r="O326">
        <f>IF(N326="",0,INDEX(C_DropN,N326))</f>
        <v/>
      </c>
      <c r="P326">
        <f>IF(X326=1,IF(E326="",0,IF(ISNUMBER(E326),IF(E326&gt;=0,1,0),0)),0)</f>
        <v/>
      </c>
      <c r="Q326">
        <f>IF(AND(X326=1,E326=""),1,0)</f>
        <v/>
      </c>
      <c r="R326">
        <f>IF(P326=1,ROUND(E326/F326,10),"")</f>
        <v/>
      </c>
      <c r="S326">
        <f>IF(AND(P326=1,O326&gt;0),COUNTIFS(I_Course,A326,I_Cat,B326,I_Grd,1,I_Key,"&lt;"&amp;R326)+COUNTIFS(I_Course,A326,I_Cat,B326,I_Grd,1,I_Key,R326,I_Row,"&lt;"&amp;K326),"")</f>
        <v/>
      </c>
      <c r="T326">
        <f>IF(AND(P326=1,O326&gt;0),COUNTIFS(I_Course,A326,I_Cat,B326,I_Grd,1),"")</f>
        <v/>
      </c>
      <c r="U326">
        <f>IF(AND(P326=1,O326&gt;0),IF(S326&lt;MIN(O326,T326-1),1,0),0)</f>
        <v/>
      </c>
      <c r="V326">
        <f>IF(AND(P326=1,U326=0),1,0)</f>
        <v/>
      </c>
      <c r="W326">
        <f>IF(AND(Q326=1,ISNUMBER(D326)),INT(D326),"")</f>
        <v/>
      </c>
      <c r="X326">
        <f>IF(L326="",0,IF(G326="Yes",0,IF(NOT(ISNUMBER(F326)),0,IF(F326&lt;=0,0,IF(M326=3,1,IF(N326="",0,IF(INDEX(C_M,N326)=1,1,0)))))))</f>
        <v/>
      </c>
      <c r="Y326">
        <f>IF(LEFT(H326,3)="Not",1,0)</f>
        <v/>
      </c>
    </row>
    <row r="327">
      <c r="A327" s="18" t="n"/>
      <c r="B327" s="18" t="n"/>
      <c r="C327" s="18" t="n"/>
      <c r="D327" s="22" t="n"/>
      <c r="E327" s="19" t="n"/>
      <c r="F327" s="19" t="n"/>
      <c r="G327" s="18" t="n"/>
      <c r="H327" s="12">
        <f>IF(COUNTA(A327:G327)=0,"",IF(G327="Yes","Excused",IF(A327="","Not counted: course missing",IF(L327="","Not counted: course not on Courses sheet",IF(NOT(ISNUMBER(F327)),"Not counted: points possible missing",IF(F327&lt;=0,"Not counted: points possible missing",IF(X327=0,"Not counted: category not set up for this course",IF(E327="",IF(W327="","Upcoming",IF(W327&lt;Today,"Past due, no score yet","Upcoming")),IF(NOT(ISNUMBER(E327)),"Not counted: score isn't a number",IF(E327&lt;0,"Not counted: negative score",IF(U327=1,"Dropped (lowest)","Graded")))))))))))</f>
        <v/>
      </c>
      <c r="I327" s="16">
        <f>IF(P327=1,E327/F327,"")</f>
        <v/>
      </c>
      <c r="J327" s="17">
        <f>IF(W327="","",W327-Today)</f>
        <v/>
      </c>
      <c r="K327" t="n">
        <v>321</v>
      </c>
      <c r="L327">
        <f>IF(A327="","",IF(ISNUMBER(MATCH(A327,K_Name,0)),MATCH(A327,K_Name,0),""))</f>
        <v/>
      </c>
      <c r="M327">
        <f>IF(L327="","",INDEX(K_Mode,L327))</f>
        <v/>
      </c>
      <c r="N327">
        <f>IF(OR(L327="",B327=""),"",IF(ISNUMBER(MATCH(A327&amp;"|"&amp;B327,C_Key,0)),MATCH(A327&amp;"|"&amp;B327,C_Key,0),""))</f>
        <v/>
      </c>
      <c r="O327">
        <f>IF(N327="",0,INDEX(C_DropN,N327))</f>
        <v/>
      </c>
      <c r="P327">
        <f>IF(X327=1,IF(E327="",0,IF(ISNUMBER(E327),IF(E327&gt;=0,1,0),0)),0)</f>
        <v/>
      </c>
      <c r="Q327">
        <f>IF(AND(X327=1,E327=""),1,0)</f>
        <v/>
      </c>
      <c r="R327">
        <f>IF(P327=1,ROUND(E327/F327,10),"")</f>
        <v/>
      </c>
      <c r="S327">
        <f>IF(AND(P327=1,O327&gt;0),COUNTIFS(I_Course,A327,I_Cat,B327,I_Grd,1,I_Key,"&lt;"&amp;R327)+COUNTIFS(I_Course,A327,I_Cat,B327,I_Grd,1,I_Key,R327,I_Row,"&lt;"&amp;K327),"")</f>
        <v/>
      </c>
      <c r="T327">
        <f>IF(AND(P327=1,O327&gt;0),COUNTIFS(I_Course,A327,I_Cat,B327,I_Grd,1),"")</f>
        <v/>
      </c>
      <c r="U327">
        <f>IF(AND(P327=1,O327&gt;0),IF(S327&lt;MIN(O327,T327-1),1,0),0)</f>
        <v/>
      </c>
      <c r="V327">
        <f>IF(AND(P327=1,U327=0),1,0)</f>
        <v/>
      </c>
      <c r="W327">
        <f>IF(AND(Q327=1,ISNUMBER(D327)),INT(D327),"")</f>
        <v/>
      </c>
      <c r="X327">
        <f>IF(L327="",0,IF(G327="Yes",0,IF(NOT(ISNUMBER(F327)),0,IF(F327&lt;=0,0,IF(M327=3,1,IF(N327="",0,IF(INDEX(C_M,N327)=1,1,0)))))))</f>
        <v/>
      </c>
      <c r="Y327">
        <f>IF(LEFT(H327,3)="Not",1,0)</f>
        <v/>
      </c>
    </row>
    <row r="328">
      <c r="A328" s="18" t="n"/>
      <c r="B328" s="18" t="n"/>
      <c r="C328" s="18" t="n"/>
      <c r="D328" s="22" t="n"/>
      <c r="E328" s="19" t="n"/>
      <c r="F328" s="19" t="n"/>
      <c r="G328" s="18" t="n"/>
      <c r="H328" s="12">
        <f>IF(COUNTA(A328:G328)=0,"",IF(G328="Yes","Excused",IF(A328="","Not counted: course missing",IF(L328="","Not counted: course not on Courses sheet",IF(NOT(ISNUMBER(F328)),"Not counted: points possible missing",IF(F328&lt;=0,"Not counted: points possible missing",IF(X328=0,"Not counted: category not set up for this course",IF(E328="",IF(W328="","Upcoming",IF(W328&lt;Today,"Past due, no score yet","Upcoming")),IF(NOT(ISNUMBER(E328)),"Not counted: score isn't a number",IF(E328&lt;0,"Not counted: negative score",IF(U328=1,"Dropped (lowest)","Graded")))))))))))</f>
        <v/>
      </c>
      <c r="I328" s="16">
        <f>IF(P328=1,E328/F328,"")</f>
        <v/>
      </c>
      <c r="J328" s="17">
        <f>IF(W328="","",W328-Today)</f>
        <v/>
      </c>
      <c r="K328" t="n">
        <v>322</v>
      </c>
      <c r="L328">
        <f>IF(A328="","",IF(ISNUMBER(MATCH(A328,K_Name,0)),MATCH(A328,K_Name,0),""))</f>
        <v/>
      </c>
      <c r="M328">
        <f>IF(L328="","",INDEX(K_Mode,L328))</f>
        <v/>
      </c>
      <c r="N328">
        <f>IF(OR(L328="",B328=""),"",IF(ISNUMBER(MATCH(A328&amp;"|"&amp;B328,C_Key,0)),MATCH(A328&amp;"|"&amp;B328,C_Key,0),""))</f>
        <v/>
      </c>
      <c r="O328">
        <f>IF(N328="",0,INDEX(C_DropN,N328))</f>
        <v/>
      </c>
      <c r="P328">
        <f>IF(X328=1,IF(E328="",0,IF(ISNUMBER(E328),IF(E328&gt;=0,1,0),0)),0)</f>
        <v/>
      </c>
      <c r="Q328">
        <f>IF(AND(X328=1,E328=""),1,0)</f>
        <v/>
      </c>
      <c r="R328">
        <f>IF(P328=1,ROUND(E328/F328,10),"")</f>
        <v/>
      </c>
      <c r="S328">
        <f>IF(AND(P328=1,O328&gt;0),COUNTIFS(I_Course,A328,I_Cat,B328,I_Grd,1,I_Key,"&lt;"&amp;R328)+COUNTIFS(I_Course,A328,I_Cat,B328,I_Grd,1,I_Key,R328,I_Row,"&lt;"&amp;K328),"")</f>
        <v/>
      </c>
      <c r="T328">
        <f>IF(AND(P328=1,O328&gt;0),COUNTIFS(I_Course,A328,I_Cat,B328,I_Grd,1),"")</f>
        <v/>
      </c>
      <c r="U328">
        <f>IF(AND(P328=1,O328&gt;0),IF(S328&lt;MIN(O328,T328-1),1,0),0)</f>
        <v/>
      </c>
      <c r="V328">
        <f>IF(AND(P328=1,U328=0),1,0)</f>
        <v/>
      </c>
      <c r="W328">
        <f>IF(AND(Q328=1,ISNUMBER(D328)),INT(D328),"")</f>
        <v/>
      </c>
      <c r="X328">
        <f>IF(L328="",0,IF(G328="Yes",0,IF(NOT(ISNUMBER(F328)),0,IF(F328&lt;=0,0,IF(M328=3,1,IF(N328="",0,IF(INDEX(C_M,N328)=1,1,0)))))))</f>
        <v/>
      </c>
      <c r="Y328">
        <f>IF(LEFT(H328,3)="Not",1,0)</f>
        <v/>
      </c>
    </row>
    <row r="329">
      <c r="A329" s="18" t="n"/>
      <c r="B329" s="18" t="n"/>
      <c r="C329" s="18" t="n"/>
      <c r="D329" s="22" t="n"/>
      <c r="E329" s="19" t="n"/>
      <c r="F329" s="19" t="n"/>
      <c r="G329" s="18" t="n"/>
      <c r="H329" s="12">
        <f>IF(COUNTA(A329:G329)=0,"",IF(G329="Yes","Excused",IF(A329="","Not counted: course missing",IF(L329="","Not counted: course not on Courses sheet",IF(NOT(ISNUMBER(F329)),"Not counted: points possible missing",IF(F329&lt;=0,"Not counted: points possible missing",IF(X329=0,"Not counted: category not set up for this course",IF(E329="",IF(W329="","Upcoming",IF(W329&lt;Today,"Past due, no score yet","Upcoming")),IF(NOT(ISNUMBER(E329)),"Not counted: score isn't a number",IF(E329&lt;0,"Not counted: negative score",IF(U329=1,"Dropped (lowest)","Graded")))))))))))</f>
        <v/>
      </c>
      <c r="I329" s="16">
        <f>IF(P329=1,E329/F329,"")</f>
        <v/>
      </c>
      <c r="J329" s="17">
        <f>IF(W329="","",W329-Today)</f>
        <v/>
      </c>
      <c r="K329" t="n">
        <v>323</v>
      </c>
      <c r="L329">
        <f>IF(A329="","",IF(ISNUMBER(MATCH(A329,K_Name,0)),MATCH(A329,K_Name,0),""))</f>
        <v/>
      </c>
      <c r="M329">
        <f>IF(L329="","",INDEX(K_Mode,L329))</f>
        <v/>
      </c>
      <c r="N329">
        <f>IF(OR(L329="",B329=""),"",IF(ISNUMBER(MATCH(A329&amp;"|"&amp;B329,C_Key,0)),MATCH(A329&amp;"|"&amp;B329,C_Key,0),""))</f>
        <v/>
      </c>
      <c r="O329">
        <f>IF(N329="",0,INDEX(C_DropN,N329))</f>
        <v/>
      </c>
      <c r="P329">
        <f>IF(X329=1,IF(E329="",0,IF(ISNUMBER(E329),IF(E329&gt;=0,1,0),0)),0)</f>
        <v/>
      </c>
      <c r="Q329">
        <f>IF(AND(X329=1,E329=""),1,0)</f>
        <v/>
      </c>
      <c r="R329">
        <f>IF(P329=1,ROUND(E329/F329,10),"")</f>
        <v/>
      </c>
      <c r="S329">
        <f>IF(AND(P329=1,O329&gt;0),COUNTIFS(I_Course,A329,I_Cat,B329,I_Grd,1,I_Key,"&lt;"&amp;R329)+COUNTIFS(I_Course,A329,I_Cat,B329,I_Grd,1,I_Key,R329,I_Row,"&lt;"&amp;K329),"")</f>
        <v/>
      </c>
      <c r="T329">
        <f>IF(AND(P329=1,O329&gt;0),COUNTIFS(I_Course,A329,I_Cat,B329,I_Grd,1),"")</f>
        <v/>
      </c>
      <c r="U329">
        <f>IF(AND(P329=1,O329&gt;0),IF(S329&lt;MIN(O329,T329-1),1,0),0)</f>
        <v/>
      </c>
      <c r="V329">
        <f>IF(AND(P329=1,U329=0),1,0)</f>
        <v/>
      </c>
      <c r="W329">
        <f>IF(AND(Q329=1,ISNUMBER(D329)),INT(D329),"")</f>
        <v/>
      </c>
      <c r="X329">
        <f>IF(L329="",0,IF(G329="Yes",0,IF(NOT(ISNUMBER(F329)),0,IF(F329&lt;=0,0,IF(M329=3,1,IF(N329="",0,IF(INDEX(C_M,N329)=1,1,0)))))))</f>
        <v/>
      </c>
      <c r="Y329">
        <f>IF(LEFT(H329,3)="Not",1,0)</f>
        <v/>
      </c>
    </row>
    <row r="330">
      <c r="A330" s="18" t="n"/>
      <c r="B330" s="18" t="n"/>
      <c r="C330" s="18" t="n"/>
      <c r="D330" s="22" t="n"/>
      <c r="E330" s="19" t="n"/>
      <c r="F330" s="19" t="n"/>
      <c r="G330" s="18" t="n"/>
      <c r="H330" s="12">
        <f>IF(COUNTA(A330:G330)=0,"",IF(G330="Yes","Excused",IF(A330="","Not counted: course missing",IF(L330="","Not counted: course not on Courses sheet",IF(NOT(ISNUMBER(F330)),"Not counted: points possible missing",IF(F330&lt;=0,"Not counted: points possible missing",IF(X330=0,"Not counted: category not set up for this course",IF(E330="",IF(W330="","Upcoming",IF(W330&lt;Today,"Past due, no score yet","Upcoming")),IF(NOT(ISNUMBER(E330)),"Not counted: score isn't a number",IF(E330&lt;0,"Not counted: negative score",IF(U330=1,"Dropped (lowest)","Graded")))))))))))</f>
        <v/>
      </c>
      <c r="I330" s="16">
        <f>IF(P330=1,E330/F330,"")</f>
        <v/>
      </c>
      <c r="J330" s="17">
        <f>IF(W330="","",W330-Today)</f>
        <v/>
      </c>
      <c r="K330" t="n">
        <v>324</v>
      </c>
      <c r="L330">
        <f>IF(A330="","",IF(ISNUMBER(MATCH(A330,K_Name,0)),MATCH(A330,K_Name,0),""))</f>
        <v/>
      </c>
      <c r="M330">
        <f>IF(L330="","",INDEX(K_Mode,L330))</f>
        <v/>
      </c>
      <c r="N330">
        <f>IF(OR(L330="",B330=""),"",IF(ISNUMBER(MATCH(A330&amp;"|"&amp;B330,C_Key,0)),MATCH(A330&amp;"|"&amp;B330,C_Key,0),""))</f>
        <v/>
      </c>
      <c r="O330">
        <f>IF(N330="",0,INDEX(C_DropN,N330))</f>
        <v/>
      </c>
      <c r="P330">
        <f>IF(X330=1,IF(E330="",0,IF(ISNUMBER(E330),IF(E330&gt;=0,1,0),0)),0)</f>
        <v/>
      </c>
      <c r="Q330">
        <f>IF(AND(X330=1,E330=""),1,0)</f>
        <v/>
      </c>
      <c r="R330">
        <f>IF(P330=1,ROUND(E330/F330,10),"")</f>
        <v/>
      </c>
      <c r="S330">
        <f>IF(AND(P330=1,O330&gt;0),COUNTIFS(I_Course,A330,I_Cat,B330,I_Grd,1,I_Key,"&lt;"&amp;R330)+COUNTIFS(I_Course,A330,I_Cat,B330,I_Grd,1,I_Key,R330,I_Row,"&lt;"&amp;K330),"")</f>
        <v/>
      </c>
      <c r="T330">
        <f>IF(AND(P330=1,O330&gt;0),COUNTIFS(I_Course,A330,I_Cat,B330,I_Grd,1),"")</f>
        <v/>
      </c>
      <c r="U330">
        <f>IF(AND(P330=1,O330&gt;0),IF(S330&lt;MIN(O330,T330-1),1,0),0)</f>
        <v/>
      </c>
      <c r="V330">
        <f>IF(AND(P330=1,U330=0),1,0)</f>
        <v/>
      </c>
      <c r="W330">
        <f>IF(AND(Q330=1,ISNUMBER(D330)),INT(D330),"")</f>
        <v/>
      </c>
      <c r="X330">
        <f>IF(L330="",0,IF(G330="Yes",0,IF(NOT(ISNUMBER(F330)),0,IF(F330&lt;=0,0,IF(M330=3,1,IF(N330="",0,IF(INDEX(C_M,N330)=1,1,0)))))))</f>
        <v/>
      </c>
      <c r="Y330">
        <f>IF(LEFT(H330,3)="Not",1,0)</f>
        <v/>
      </c>
    </row>
    <row r="331">
      <c r="A331" s="18" t="n"/>
      <c r="B331" s="18" t="n"/>
      <c r="C331" s="18" t="n"/>
      <c r="D331" s="22" t="n"/>
      <c r="E331" s="19" t="n"/>
      <c r="F331" s="19" t="n"/>
      <c r="G331" s="18" t="n"/>
      <c r="H331" s="12">
        <f>IF(COUNTA(A331:G331)=0,"",IF(G331="Yes","Excused",IF(A331="","Not counted: course missing",IF(L331="","Not counted: course not on Courses sheet",IF(NOT(ISNUMBER(F331)),"Not counted: points possible missing",IF(F331&lt;=0,"Not counted: points possible missing",IF(X331=0,"Not counted: category not set up for this course",IF(E331="",IF(W331="","Upcoming",IF(W331&lt;Today,"Past due, no score yet","Upcoming")),IF(NOT(ISNUMBER(E331)),"Not counted: score isn't a number",IF(E331&lt;0,"Not counted: negative score",IF(U331=1,"Dropped (lowest)","Graded")))))))))))</f>
        <v/>
      </c>
      <c r="I331" s="16">
        <f>IF(P331=1,E331/F331,"")</f>
        <v/>
      </c>
      <c r="J331" s="17">
        <f>IF(W331="","",W331-Today)</f>
        <v/>
      </c>
      <c r="K331" t="n">
        <v>325</v>
      </c>
      <c r="L331">
        <f>IF(A331="","",IF(ISNUMBER(MATCH(A331,K_Name,0)),MATCH(A331,K_Name,0),""))</f>
        <v/>
      </c>
      <c r="M331">
        <f>IF(L331="","",INDEX(K_Mode,L331))</f>
        <v/>
      </c>
      <c r="N331">
        <f>IF(OR(L331="",B331=""),"",IF(ISNUMBER(MATCH(A331&amp;"|"&amp;B331,C_Key,0)),MATCH(A331&amp;"|"&amp;B331,C_Key,0),""))</f>
        <v/>
      </c>
      <c r="O331">
        <f>IF(N331="",0,INDEX(C_DropN,N331))</f>
        <v/>
      </c>
      <c r="P331">
        <f>IF(X331=1,IF(E331="",0,IF(ISNUMBER(E331),IF(E331&gt;=0,1,0),0)),0)</f>
        <v/>
      </c>
      <c r="Q331">
        <f>IF(AND(X331=1,E331=""),1,0)</f>
        <v/>
      </c>
      <c r="R331">
        <f>IF(P331=1,ROUND(E331/F331,10),"")</f>
        <v/>
      </c>
      <c r="S331">
        <f>IF(AND(P331=1,O331&gt;0),COUNTIFS(I_Course,A331,I_Cat,B331,I_Grd,1,I_Key,"&lt;"&amp;R331)+COUNTIFS(I_Course,A331,I_Cat,B331,I_Grd,1,I_Key,R331,I_Row,"&lt;"&amp;K331),"")</f>
        <v/>
      </c>
      <c r="T331">
        <f>IF(AND(P331=1,O331&gt;0),COUNTIFS(I_Course,A331,I_Cat,B331,I_Grd,1),"")</f>
        <v/>
      </c>
      <c r="U331">
        <f>IF(AND(P331=1,O331&gt;0),IF(S331&lt;MIN(O331,T331-1),1,0),0)</f>
        <v/>
      </c>
      <c r="V331">
        <f>IF(AND(P331=1,U331=0),1,0)</f>
        <v/>
      </c>
      <c r="W331">
        <f>IF(AND(Q331=1,ISNUMBER(D331)),INT(D331),"")</f>
        <v/>
      </c>
      <c r="X331">
        <f>IF(L331="",0,IF(G331="Yes",0,IF(NOT(ISNUMBER(F331)),0,IF(F331&lt;=0,0,IF(M331=3,1,IF(N331="",0,IF(INDEX(C_M,N331)=1,1,0)))))))</f>
        <v/>
      </c>
      <c r="Y331">
        <f>IF(LEFT(H331,3)="Not",1,0)</f>
        <v/>
      </c>
    </row>
    <row r="332">
      <c r="A332" s="18" t="n"/>
      <c r="B332" s="18" t="n"/>
      <c r="C332" s="18" t="n"/>
      <c r="D332" s="22" t="n"/>
      <c r="E332" s="19" t="n"/>
      <c r="F332" s="19" t="n"/>
      <c r="G332" s="18" t="n"/>
      <c r="H332" s="12">
        <f>IF(COUNTA(A332:G332)=0,"",IF(G332="Yes","Excused",IF(A332="","Not counted: course missing",IF(L332="","Not counted: course not on Courses sheet",IF(NOT(ISNUMBER(F332)),"Not counted: points possible missing",IF(F332&lt;=0,"Not counted: points possible missing",IF(X332=0,"Not counted: category not set up for this course",IF(E332="",IF(W332="","Upcoming",IF(W332&lt;Today,"Past due, no score yet","Upcoming")),IF(NOT(ISNUMBER(E332)),"Not counted: score isn't a number",IF(E332&lt;0,"Not counted: negative score",IF(U332=1,"Dropped (lowest)","Graded")))))))))))</f>
        <v/>
      </c>
      <c r="I332" s="16">
        <f>IF(P332=1,E332/F332,"")</f>
        <v/>
      </c>
      <c r="J332" s="17">
        <f>IF(W332="","",W332-Today)</f>
        <v/>
      </c>
      <c r="K332" t="n">
        <v>326</v>
      </c>
      <c r="L332">
        <f>IF(A332="","",IF(ISNUMBER(MATCH(A332,K_Name,0)),MATCH(A332,K_Name,0),""))</f>
        <v/>
      </c>
      <c r="M332">
        <f>IF(L332="","",INDEX(K_Mode,L332))</f>
        <v/>
      </c>
      <c r="N332">
        <f>IF(OR(L332="",B332=""),"",IF(ISNUMBER(MATCH(A332&amp;"|"&amp;B332,C_Key,0)),MATCH(A332&amp;"|"&amp;B332,C_Key,0),""))</f>
        <v/>
      </c>
      <c r="O332">
        <f>IF(N332="",0,INDEX(C_DropN,N332))</f>
        <v/>
      </c>
      <c r="P332">
        <f>IF(X332=1,IF(E332="",0,IF(ISNUMBER(E332),IF(E332&gt;=0,1,0),0)),0)</f>
        <v/>
      </c>
      <c r="Q332">
        <f>IF(AND(X332=1,E332=""),1,0)</f>
        <v/>
      </c>
      <c r="R332">
        <f>IF(P332=1,ROUND(E332/F332,10),"")</f>
        <v/>
      </c>
      <c r="S332">
        <f>IF(AND(P332=1,O332&gt;0),COUNTIFS(I_Course,A332,I_Cat,B332,I_Grd,1,I_Key,"&lt;"&amp;R332)+COUNTIFS(I_Course,A332,I_Cat,B332,I_Grd,1,I_Key,R332,I_Row,"&lt;"&amp;K332),"")</f>
        <v/>
      </c>
      <c r="T332">
        <f>IF(AND(P332=1,O332&gt;0),COUNTIFS(I_Course,A332,I_Cat,B332,I_Grd,1),"")</f>
        <v/>
      </c>
      <c r="U332">
        <f>IF(AND(P332=1,O332&gt;0),IF(S332&lt;MIN(O332,T332-1),1,0),0)</f>
        <v/>
      </c>
      <c r="V332">
        <f>IF(AND(P332=1,U332=0),1,0)</f>
        <v/>
      </c>
      <c r="W332">
        <f>IF(AND(Q332=1,ISNUMBER(D332)),INT(D332),"")</f>
        <v/>
      </c>
      <c r="X332">
        <f>IF(L332="",0,IF(G332="Yes",0,IF(NOT(ISNUMBER(F332)),0,IF(F332&lt;=0,0,IF(M332=3,1,IF(N332="",0,IF(INDEX(C_M,N332)=1,1,0)))))))</f>
        <v/>
      </c>
      <c r="Y332">
        <f>IF(LEFT(H332,3)="Not",1,0)</f>
        <v/>
      </c>
    </row>
    <row r="333">
      <c r="A333" s="18" t="n"/>
      <c r="B333" s="18" t="n"/>
      <c r="C333" s="18" t="n"/>
      <c r="D333" s="22" t="n"/>
      <c r="E333" s="19" t="n"/>
      <c r="F333" s="19" t="n"/>
      <c r="G333" s="18" t="n"/>
      <c r="H333" s="12">
        <f>IF(COUNTA(A333:G333)=0,"",IF(G333="Yes","Excused",IF(A333="","Not counted: course missing",IF(L333="","Not counted: course not on Courses sheet",IF(NOT(ISNUMBER(F333)),"Not counted: points possible missing",IF(F333&lt;=0,"Not counted: points possible missing",IF(X333=0,"Not counted: category not set up for this course",IF(E333="",IF(W333="","Upcoming",IF(W333&lt;Today,"Past due, no score yet","Upcoming")),IF(NOT(ISNUMBER(E333)),"Not counted: score isn't a number",IF(E333&lt;0,"Not counted: negative score",IF(U333=1,"Dropped (lowest)","Graded")))))))))))</f>
        <v/>
      </c>
      <c r="I333" s="16">
        <f>IF(P333=1,E333/F333,"")</f>
        <v/>
      </c>
      <c r="J333" s="17">
        <f>IF(W333="","",W333-Today)</f>
        <v/>
      </c>
      <c r="K333" t="n">
        <v>327</v>
      </c>
      <c r="L333">
        <f>IF(A333="","",IF(ISNUMBER(MATCH(A333,K_Name,0)),MATCH(A333,K_Name,0),""))</f>
        <v/>
      </c>
      <c r="M333">
        <f>IF(L333="","",INDEX(K_Mode,L333))</f>
        <v/>
      </c>
      <c r="N333">
        <f>IF(OR(L333="",B333=""),"",IF(ISNUMBER(MATCH(A333&amp;"|"&amp;B333,C_Key,0)),MATCH(A333&amp;"|"&amp;B333,C_Key,0),""))</f>
        <v/>
      </c>
      <c r="O333">
        <f>IF(N333="",0,INDEX(C_DropN,N333))</f>
        <v/>
      </c>
      <c r="P333">
        <f>IF(X333=1,IF(E333="",0,IF(ISNUMBER(E333),IF(E333&gt;=0,1,0),0)),0)</f>
        <v/>
      </c>
      <c r="Q333">
        <f>IF(AND(X333=1,E333=""),1,0)</f>
        <v/>
      </c>
      <c r="R333">
        <f>IF(P333=1,ROUND(E333/F333,10),"")</f>
        <v/>
      </c>
      <c r="S333">
        <f>IF(AND(P333=1,O333&gt;0),COUNTIFS(I_Course,A333,I_Cat,B333,I_Grd,1,I_Key,"&lt;"&amp;R333)+COUNTIFS(I_Course,A333,I_Cat,B333,I_Grd,1,I_Key,R333,I_Row,"&lt;"&amp;K333),"")</f>
        <v/>
      </c>
      <c r="T333">
        <f>IF(AND(P333=1,O333&gt;0),COUNTIFS(I_Course,A333,I_Cat,B333,I_Grd,1),"")</f>
        <v/>
      </c>
      <c r="U333">
        <f>IF(AND(P333=1,O333&gt;0),IF(S333&lt;MIN(O333,T333-1),1,0),0)</f>
        <v/>
      </c>
      <c r="V333">
        <f>IF(AND(P333=1,U333=0),1,0)</f>
        <v/>
      </c>
      <c r="W333">
        <f>IF(AND(Q333=1,ISNUMBER(D333)),INT(D333),"")</f>
        <v/>
      </c>
      <c r="X333">
        <f>IF(L333="",0,IF(G333="Yes",0,IF(NOT(ISNUMBER(F333)),0,IF(F333&lt;=0,0,IF(M333=3,1,IF(N333="",0,IF(INDEX(C_M,N333)=1,1,0)))))))</f>
        <v/>
      </c>
      <c r="Y333">
        <f>IF(LEFT(H333,3)="Not",1,0)</f>
        <v/>
      </c>
    </row>
    <row r="334">
      <c r="A334" s="18" t="n"/>
      <c r="B334" s="18" t="n"/>
      <c r="C334" s="18" t="n"/>
      <c r="D334" s="22" t="n"/>
      <c r="E334" s="19" t="n"/>
      <c r="F334" s="19" t="n"/>
      <c r="G334" s="18" t="n"/>
      <c r="H334" s="12">
        <f>IF(COUNTA(A334:G334)=0,"",IF(G334="Yes","Excused",IF(A334="","Not counted: course missing",IF(L334="","Not counted: course not on Courses sheet",IF(NOT(ISNUMBER(F334)),"Not counted: points possible missing",IF(F334&lt;=0,"Not counted: points possible missing",IF(X334=0,"Not counted: category not set up for this course",IF(E334="",IF(W334="","Upcoming",IF(W334&lt;Today,"Past due, no score yet","Upcoming")),IF(NOT(ISNUMBER(E334)),"Not counted: score isn't a number",IF(E334&lt;0,"Not counted: negative score",IF(U334=1,"Dropped (lowest)","Graded")))))))))))</f>
        <v/>
      </c>
      <c r="I334" s="16">
        <f>IF(P334=1,E334/F334,"")</f>
        <v/>
      </c>
      <c r="J334" s="17">
        <f>IF(W334="","",W334-Today)</f>
        <v/>
      </c>
      <c r="K334" t="n">
        <v>328</v>
      </c>
      <c r="L334">
        <f>IF(A334="","",IF(ISNUMBER(MATCH(A334,K_Name,0)),MATCH(A334,K_Name,0),""))</f>
        <v/>
      </c>
      <c r="M334">
        <f>IF(L334="","",INDEX(K_Mode,L334))</f>
        <v/>
      </c>
      <c r="N334">
        <f>IF(OR(L334="",B334=""),"",IF(ISNUMBER(MATCH(A334&amp;"|"&amp;B334,C_Key,0)),MATCH(A334&amp;"|"&amp;B334,C_Key,0),""))</f>
        <v/>
      </c>
      <c r="O334">
        <f>IF(N334="",0,INDEX(C_DropN,N334))</f>
        <v/>
      </c>
      <c r="P334">
        <f>IF(X334=1,IF(E334="",0,IF(ISNUMBER(E334),IF(E334&gt;=0,1,0),0)),0)</f>
        <v/>
      </c>
      <c r="Q334">
        <f>IF(AND(X334=1,E334=""),1,0)</f>
        <v/>
      </c>
      <c r="R334">
        <f>IF(P334=1,ROUND(E334/F334,10),"")</f>
        <v/>
      </c>
      <c r="S334">
        <f>IF(AND(P334=1,O334&gt;0),COUNTIFS(I_Course,A334,I_Cat,B334,I_Grd,1,I_Key,"&lt;"&amp;R334)+COUNTIFS(I_Course,A334,I_Cat,B334,I_Grd,1,I_Key,R334,I_Row,"&lt;"&amp;K334),"")</f>
        <v/>
      </c>
      <c r="T334">
        <f>IF(AND(P334=1,O334&gt;0),COUNTIFS(I_Course,A334,I_Cat,B334,I_Grd,1),"")</f>
        <v/>
      </c>
      <c r="U334">
        <f>IF(AND(P334=1,O334&gt;0),IF(S334&lt;MIN(O334,T334-1),1,0),0)</f>
        <v/>
      </c>
      <c r="V334">
        <f>IF(AND(P334=1,U334=0),1,0)</f>
        <v/>
      </c>
      <c r="W334">
        <f>IF(AND(Q334=1,ISNUMBER(D334)),INT(D334),"")</f>
        <v/>
      </c>
      <c r="X334">
        <f>IF(L334="",0,IF(G334="Yes",0,IF(NOT(ISNUMBER(F334)),0,IF(F334&lt;=0,0,IF(M334=3,1,IF(N334="",0,IF(INDEX(C_M,N334)=1,1,0)))))))</f>
        <v/>
      </c>
      <c r="Y334">
        <f>IF(LEFT(H334,3)="Not",1,0)</f>
        <v/>
      </c>
    </row>
    <row r="335">
      <c r="A335" s="18" t="n"/>
      <c r="B335" s="18" t="n"/>
      <c r="C335" s="18" t="n"/>
      <c r="D335" s="22" t="n"/>
      <c r="E335" s="19" t="n"/>
      <c r="F335" s="19" t="n"/>
      <c r="G335" s="18" t="n"/>
      <c r="H335" s="12">
        <f>IF(COUNTA(A335:G335)=0,"",IF(G335="Yes","Excused",IF(A335="","Not counted: course missing",IF(L335="","Not counted: course not on Courses sheet",IF(NOT(ISNUMBER(F335)),"Not counted: points possible missing",IF(F335&lt;=0,"Not counted: points possible missing",IF(X335=0,"Not counted: category not set up for this course",IF(E335="",IF(W335="","Upcoming",IF(W335&lt;Today,"Past due, no score yet","Upcoming")),IF(NOT(ISNUMBER(E335)),"Not counted: score isn't a number",IF(E335&lt;0,"Not counted: negative score",IF(U335=1,"Dropped (lowest)","Graded")))))))))))</f>
        <v/>
      </c>
      <c r="I335" s="16">
        <f>IF(P335=1,E335/F335,"")</f>
        <v/>
      </c>
      <c r="J335" s="17">
        <f>IF(W335="","",W335-Today)</f>
        <v/>
      </c>
      <c r="K335" t="n">
        <v>329</v>
      </c>
      <c r="L335">
        <f>IF(A335="","",IF(ISNUMBER(MATCH(A335,K_Name,0)),MATCH(A335,K_Name,0),""))</f>
        <v/>
      </c>
      <c r="M335">
        <f>IF(L335="","",INDEX(K_Mode,L335))</f>
        <v/>
      </c>
      <c r="N335">
        <f>IF(OR(L335="",B335=""),"",IF(ISNUMBER(MATCH(A335&amp;"|"&amp;B335,C_Key,0)),MATCH(A335&amp;"|"&amp;B335,C_Key,0),""))</f>
        <v/>
      </c>
      <c r="O335">
        <f>IF(N335="",0,INDEX(C_DropN,N335))</f>
        <v/>
      </c>
      <c r="P335">
        <f>IF(X335=1,IF(E335="",0,IF(ISNUMBER(E335),IF(E335&gt;=0,1,0),0)),0)</f>
        <v/>
      </c>
      <c r="Q335">
        <f>IF(AND(X335=1,E335=""),1,0)</f>
        <v/>
      </c>
      <c r="R335">
        <f>IF(P335=1,ROUND(E335/F335,10),"")</f>
        <v/>
      </c>
      <c r="S335">
        <f>IF(AND(P335=1,O335&gt;0),COUNTIFS(I_Course,A335,I_Cat,B335,I_Grd,1,I_Key,"&lt;"&amp;R335)+COUNTIFS(I_Course,A335,I_Cat,B335,I_Grd,1,I_Key,R335,I_Row,"&lt;"&amp;K335),"")</f>
        <v/>
      </c>
      <c r="T335">
        <f>IF(AND(P335=1,O335&gt;0),COUNTIFS(I_Course,A335,I_Cat,B335,I_Grd,1),"")</f>
        <v/>
      </c>
      <c r="U335">
        <f>IF(AND(P335=1,O335&gt;0),IF(S335&lt;MIN(O335,T335-1),1,0),0)</f>
        <v/>
      </c>
      <c r="V335">
        <f>IF(AND(P335=1,U335=0),1,0)</f>
        <v/>
      </c>
      <c r="W335">
        <f>IF(AND(Q335=1,ISNUMBER(D335)),INT(D335),"")</f>
        <v/>
      </c>
      <c r="X335">
        <f>IF(L335="",0,IF(G335="Yes",0,IF(NOT(ISNUMBER(F335)),0,IF(F335&lt;=0,0,IF(M335=3,1,IF(N335="",0,IF(INDEX(C_M,N335)=1,1,0)))))))</f>
        <v/>
      </c>
      <c r="Y335">
        <f>IF(LEFT(H335,3)="Not",1,0)</f>
        <v/>
      </c>
    </row>
    <row r="336">
      <c r="A336" s="18" t="n"/>
      <c r="B336" s="18" t="n"/>
      <c r="C336" s="18" t="n"/>
      <c r="D336" s="22" t="n"/>
      <c r="E336" s="19" t="n"/>
      <c r="F336" s="19" t="n"/>
      <c r="G336" s="18" t="n"/>
      <c r="H336" s="12">
        <f>IF(COUNTA(A336:G336)=0,"",IF(G336="Yes","Excused",IF(A336="","Not counted: course missing",IF(L336="","Not counted: course not on Courses sheet",IF(NOT(ISNUMBER(F336)),"Not counted: points possible missing",IF(F336&lt;=0,"Not counted: points possible missing",IF(X336=0,"Not counted: category not set up for this course",IF(E336="",IF(W336="","Upcoming",IF(W336&lt;Today,"Past due, no score yet","Upcoming")),IF(NOT(ISNUMBER(E336)),"Not counted: score isn't a number",IF(E336&lt;0,"Not counted: negative score",IF(U336=1,"Dropped (lowest)","Graded")))))))))))</f>
        <v/>
      </c>
      <c r="I336" s="16">
        <f>IF(P336=1,E336/F336,"")</f>
        <v/>
      </c>
      <c r="J336" s="17">
        <f>IF(W336="","",W336-Today)</f>
        <v/>
      </c>
      <c r="K336" t="n">
        <v>330</v>
      </c>
      <c r="L336">
        <f>IF(A336="","",IF(ISNUMBER(MATCH(A336,K_Name,0)),MATCH(A336,K_Name,0),""))</f>
        <v/>
      </c>
      <c r="M336">
        <f>IF(L336="","",INDEX(K_Mode,L336))</f>
        <v/>
      </c>
      <c r="N336">
        <f>IF(OR(L336="",B336=""),"",IF(ISNUMBER(MATCH(A336&amp;"|"&amp;B336,C_Key,0)),MATCH(A336&amp;"|"&amp;B336,C_Key,0),""))</f>
        <v/>
      </c>
      <c r="O336">
        <f>IF(N336="",0,INDEX(C_DropN,N336))</f>
        <v/>
      </c>
      <c r="P336">
        <f>IF(X336=1,IF(E336="",0,IF(ISNUMBER(E336),IF(E336&gt;=0,1,0),0)),0)</f>
        <v/>
      </c>
      <c r="Q336">
        <f>IF(AND(X336=1,E336=""),1,0)</f>
        <v/>
      </c>
      <c r="R336">
        <f>IF(P336=1,ROUND(E336/F336,10),"")</f>
        <v/>
      </c>
      <c r="S336">
        <f>IF(AND(P336=1,O336&gt;0),COUNTIFS(I_Course,A336,I_Cat,B336,I_Grd,1,I_Key,"&lt;"&amp;R336)+COUNTIFS(I_Course,A336,I_Cat,B336,I_Grd,1,I_Key,R336,I_Row,"&lt;"&amp;K336),"")</f>
        <v/>
      </c>
      <c r="T336">
        <f>IF(AND(P336=1,O336&gt;0),COUNTIFS(I_Course,A336,I_Cat,B336,I_Grd,1),"")</f>
        <v/>
      </c>
      <c r="U336">
        <f>IF(AND(P336=1,O336&gt;0),IF(S336&lt;MIN(O336,T336-1),1,0),0)</f>
        <v/>
      </c>
      <c r="V336">
        <f>IF(AND(P336=1,U336=0),1,0)</f>
        <v/>
      </c>
      <c r="W336">
        <f>IF(AND(Q336=1,ISNUMBER(D336)),INT(D336),"")</f>
        <v/>
      </c>
      <c r="X336">
        <f>IF(L336="",0,IF(G336="Yes",0,IF(NOT(ISNUMBER(F336)),0,IF(F336&lt;=0,0,IF(M336=3,1,IF(N336="",0,IF(INDEX(C_M,N336)=1,1,0)))))))</f>
        <v/>
      </c>
      <c r="Y336">
        <f>IF(LEFT(H336,3)="Not",1,0)</f>
        <v/>
      </c>
    </row>
    <row r="337">
      <c r="A337" s="18" t="n"/>
      <c r="B337" s="18" t="n"/>
      <c r="C337" s="18" t="n"/>
      <c r="D337" s="22" t="n"/>
      <c r="E337" s="19" t="n"/>
      <c r="F337" s="19" t="n"/>
      <c r="G337" s="18" t="n"/>
      <c r="H337" s="12">
        <f>IF(COUNTA(A337:G337)=0,"",IF(G337="Yes","Excused",IF(A337="","Not counted: course missing",IF(L337="","Not counted: course not on Courses sheet",IF(NOT(ISNUMBER(F337)),"Not counted: points possible missing",IF(F337&lt;=0,"Not counted: points possible missing",IF(X337=0,"Not counted: category not set up for this course",IF(E337="",IF(W337="","Upcoming",IF(W337&lt;Today,"Past due, no score yet","Upcoming")),IF(NOT(ISNUMBER(E337)),"Not counted: score isn't a number",IF(E337&lt;0,"Not counted: negative score",IF(U337=1,"Dropped (lowest)","Graded")))))))))))</f>
        <v/>
      </c>
      <c r="I337" s="16">
        <f>IF(P337=1,E337/F337,"")</f>
        <v/>
      </c>
      <c r="J337" s="17">
        <f>IF(W337="","",W337-Today)</f>
        <v/>
      </c>
      <c r="K337" t="n">
        <v>331</v>
      </c>
      <c r="L337">
        <f>IF(A337="","",IF(ISNUMBER(MATCH(A337,K_Name,0)),MATCH(A337,K_Name,0),""))</f>
        <v/>
      </c>
      <c r="M337">
        <f>IF(L337="","",INDEX(K_Mode,L337))</f>
        <v/>
      </c>
      <c r="N337">
        <f>IF(OR(L337="",B337=""),"",IF(ISNUMBER(MATCH(A337&amp;"|"&amp;B337,C_Key,0)),MATCH(A337&amp;"|"&amp;B337,C_Key,0),""))</f>
        <v/>
      </c>
      <c r="O337">
        <f>IF(N337="",0,INDEX(C_DropN,N337))</f>
        <v/>
      </c>
      <c r="P337">
        <f>IF(X337=1,IF(E337="",0,IF(ISNUMBER(E337),IF(E337&gt;=0,1,0),0)),0)</f>
        <v/>
      </c>
      <c r="Q337">
        <f>IF(AND(X337=1,E337=""),1,0)</f>
        <v/>
      </c>
      <c r="R337">
        <f>IF(P337=1,ROUND(E337/F337,10),"")</f>
        <v/>
      </c>
      <c r="S337">
        <f>IF(AND(P337=1,O337&gt;0),COUNTIFS(I_Course,A337,I_Cat,B337,I_Grd,1,I_Key,"&lt;"&amp;R337)+COUNTIFS(I_Course,A337,I_Cat,B337,I_Grd,1,I_Key,R337,I_Row,"&lt;"&amp;K337),"")</f>
        <v/>
      </c>
      <c r="T337">
        <f>IF(AND(P337=1,O337&gt;0),COUNTIFS(I_Course,A337,I_Cat,B337,I_Grd,1),"")</f>
        <v/>
      </c>
      <c r="U337">
        <f>IF(AND(P337=1,O337&gt;0),IF(S337&lt;MIN(O337,T337-1),1,0),0)</f>
        <v/>
      </c>
      <c r="V337">
        <f>IF(AND(P337=1,U337=0),1,0)</f>
        <v/>
      </c>
      <c r="W337">
        <f>IF(AND(Q337=1,ISNUMBER(D337)),INT(D337),"")</f>
        <v/>
      </c>
      <c r="X337">
        <f>IF(L337="",0,IF(G337="Yes",0,IF(NOT(ISNUMBER(F337)),0,IF(F337&lt;=0,0,IF(M337=3,1,IF(N337="",0,IF(INDEX(C_M,N337)=1,1,0)))))))</f>
        <v/>
      </c>
      <c r="Y337">
        <f>IF(LEFT(H337,3)="Not",1,0)</f>
        <v/>
      </c>
    </row>
    <row r="338">
      <c r="A338" s="18" t="n"/>
      <c r="B338" s="18" t="n"/>
      <c r="C338" s="18" t="n"/>
      <c r="D338" s="22" t="n"/>
      <c r="E338" s="19" t="n"/>
      <c r="F338" s="19" t="n"/>
      <c r="G338" s="18" t="n"/>
      <c r="H338" s="12">
        <f>IF(COUNTA(A338:G338)=0,"",IF(G338="Yes","Excused",IF(A338="","Not counted: course missing",IF(L338="","Not counted: course not on Courses sheet",IF(NOT(ISNUMBER(F338)),"Not counted: points possible missing",IF(F338&lt;=0,"Not counted: points possible missing",IF(X338=0,"Not counted: category not set up for this course",IF(E338="",IF(W338="","Upcoming",IF(W338&lt;Today,"Past due, no score yet","Upcoming")),IF(NOT(ISNUMBER(E338)),"Not counted: score isn't a number",IF(E338&lt;0,"Not counted: negative score",IF(U338=1,"Dropped (lowest)","Graded")))))))))))</f>
        <v/>
      </c>
      <c r="I338" s="16">
        <f>IF(P338=1,E338/F338,"")</f>
        <v/>
      </c>
      <c r="J338" s="17">
        <f>IF(W338="","",W338-Today)</f>
        <v/>
      </c>
      <c r="K338" t="n">
        <v>332</v>
      </c>
      <c r="L338">
        <f>IF(A338="","",IF(ISNUMBER(MATCH(A338,K_Name,0)),MATCH(A338,K_Name,0),""))</f>
        <v/>
      </c>
      <c r="M338">
        <f>IF(L338="","",INDEX(K_Mode,L338))</f>
        <v/>
      </c>
      <c r="N338">
        <f>IF(OR(L338="",B338=""),"",IF(ISNUMBER(MATCH(A338&amp;"|"&amp;B338,C_Key,0)),MATCH(A338&amp;"|"&amp;B338,C_Key,0),""))</f>
        <v/>
      </c>
      <c r="O338">
        <f>IF(N338="",0,INDEX(C_DropN,N338))</f>
        <v/>
      </c>
      <c r="P338">
        <f>IF(X338=1,IF(E338="",0,IF(ISNUMBER(E338),IF(E338&gt;=0,1,0),0)),0)</f>
        <v/>
      </c>
      <c r="Q338">
        <f>IF(AND(X338=1,E338=""),1,0)</f>
        <v/>
      </c>
      <c r="R338">
        <f>IF(P338=1,ROUND(E338/F338,10),"")</f>
        <v/>
      </c>
      <c r="S338">
        <f>IF(AND(P338=1,O338&gt;0),COUNTIFS(I_Course,A338,I_Cat,B338,I_Grd,1,I_Key,"&lt;"&amp;R338)+COUNTIFS(I_Course,A338,I_Cat,B338,I_Grd,1,I_Key,R338,I_Row,"&lt;"&amp;K338),"")</f>
        <v/>
      </c>
      <c r="T338">
        <f>IF(AND(P338=1,O338&gt;0),COUNTIFS(I_Course,A338,I_Cat,B338,I_Grd,1),"")</f>
        <v/>
      </c>
      <c r="U338">
        <f>IF(AND(P338=1,O338&gt;0),IF(S338&lt;MIN(O338,T338-1),1,0),0)</f>
        <v/>
      </c>
      <c r="V338">
        <f>IF(AND(P338=1,U338=0),1,0)</f>
        <v/>
      </c>
      <c r="W338">
        <f>IF(AND(Q338=1,ISNUMBER(D338)),INT(D338),"")</f>
        <v/>
      </c>
      <c r="X338">
        <f>IF(L338="",0,IF(G338="Yes",0,IF(NOT(ISNUMBER(F338)),0,IF(F338&lt;=0,0,IF(M338=3,1,IF(N338="",0,IF(INDEX(C_M,N338)=1,1,0)))))))</f>
        <v/>
      </c>
      <c r="Y338">
        <f>IF(LEFT(H338,3)="Not",1,0)</f>
        <v/>
      </c>
    </row>
    <row r="339">
      <c r="A339" s="18" t="n"/>
      <c r="B339" s="18" t="n"/>
      <c r="C339" s="18" t="n"/>
      <c r="D339" s="22" t="n"/>
      <c r="E339" s="19" t="n"/>
      <c r="F339" s="19" t="n"/>
      <c r="G339" s="18" t="n"/>
      <c r="H339" s="12">
        <f>IF(COUNTA(A339:G339)=0,"",IF(G339="Yes","Excused",IF(A339="","Not counted: course missing",IF(L339="","Not counted: course not on Courses sheet",IF(NOT(ISNUMBER(F339)),"Not counted: points possible missing",IF(F339&lt;=0,"Not counted: points possible missing",IF(X339=0,"Not counted: category not set up for this course",IF(E339="",IF(W339="","Upcoming",IF(W339&lt;Today,"Past due, no score yet","Upcoming")),IF(NOT(ISNUMBER(E339)),"Not counted: score isn't a number",IF(E339&lt;0,"Not counted: negative score",IF(U339=1,"Dropped (lowest)","Graded")))))))))))</f>
        <v/>
      </c>
      <c r="I339" s="16">
        <f>IF(P339=1,E339/F339,"")</f>
        <v/>
      </c>
      <c r="J339" s="17">
        <f>IF(W339="","",W339-Today)</f>
        <v/>
      </c>
      <c r="K339" t="n">
        <v>333</v>
      </c>
      <c r="L339">
        <f>IF(A339="","",IF(ISNUMBER(MATCH(A339,K_Name,0)),MATCH(A339,K_Name,0),""))</f>
        <v/>
      </c>
      <c r="M339">
        <f>IF(L339="","",INDEX(K_Mode,L339))</f>
        <v/>
      </c>
      <c r="N339">
        <f>IF(OR(L339="",B339=""),"",IF(ISNUMBER(MATCH(A339&amp;"|"&amp;B339,C_Key,0)),MATCH(A339&amp;"|"&amp;B339,C_Key,0),""))</f>
        <v/>
      </c>
      <c r="O339">
        <f>IF(N339="",0,INDEX(C_DropN,N339))</f>
        <v/>
      </c>
      <c r="P339">
        <f>IF(X339=1,IF(E339="",0,IF(ISNUMBER(E339),IF(E339&gt;=0,1,0),0)),0)</f>
        <v/>
      </c>
      <c r="Q339">
        <f>IF(AND(X339=1,E339=""),1,0)</f>
        <v/>
      </c>
      <c r="R339">
        <f>IF(P339=1,ROUND(E339/F339,10),"")</f>
        <v/>
      </c>
      <c r="S339">
        <f>IF(AND(P339=1,O339&gt;0),COUNTIFS(I_Course,A339,I_Cat,B339,I_Grd,1,I_Key,"&lt;"&amp;R339)+COUNTIFS(I_Course,A339,I_Cat,B339,I_Grd,1,I_Key,R339,I_Row,"&lt;"&amp;K339),"")</f>
        <v/>
      </c>
      <c r="T339">
        <f>IF(AND(P339=1,O339&gt;0),COUNTIFS(I_Course,A339,I_Cat,B339,I_Grd,1),"")</f>
        <v/>
      </c>
      <c r="U339">
        <f>IF(AND(P339=1,O339&gt;0),IF(S339&lt;MIN(O339,T339-1),1,0),0)</f>
        <v/>
      </c>
      <c r="V339">
        <f>IF(AND(P339=1,U339=0),1,0)</f>
        <v/>
      </c>
      <c r="W339">
        <f>IF(AND(Q339=1,ISNUMBER(D339)),INT(D339),"")</f>
        <v/>
      </c>
      <c r="X339">
        <f>IF(L339="",0,IF(G339="Yes",0,IF(NOT(ISNUMBER(F339)),0,IF(F339&lt;=0,0,IF(M339=3,1,IF(N339="",0,IF(INDEX(C_M,N339)=1,1,0)))))))</f>
        <v/>
      </c>
      <c r="Y339">
        <f>IF(LEFT(H339,3)="Not",1,0)</f>
        <v/>
      </c>
    </row>
    <row r="340">
      <c r="A340" s="18" t="n"/>
      <c r="B340" s="18" t="n"/>
      <c r="C340" s="18" t="n"/>
      <c r="D340" s="22" t="n"/>
      <c r="E340" s="19" t="n"/>
      <c r="F340" s="19" t="n"/>
      <c r="G340" s="18" t="n"/>
      <c r="H340" s="12">
        <f>IF(COUNTA(A340:G340)=0,"",IF(G340="Yes","Excused",IF(A340="","Not counted: course missing",IF(L340="","Not counted: course not on Courses sheet",IF(NOT(ISNUMBER(F340)),"Not counted: points possible missing",IF(F340&lt;=0,"Not counted: points possible missing",IF(X340=0,"Not counted: category not set up for this course",IF(E340="",IF(W340="","Upcoming",IF(W340&lt;Today,"Past due, no score yet","Upcoming")),IF(NOT(ISNUMBER(E340)),"Not counted: score isn't a number",IF(E340&lt;0,"Not counted: negative score",IF(U340=1,"Dropped (lowest)","Graded")))))))))))</f>
        <v/>
      </c>
      <c r="I340" s="16">
        <f>IF(P340=1,E340/F340,"")</f>
        <v/>
      </c>
      <c r="J340" s="17">
        <f>IF(W340="","",W340-Today)</f>
        <v/>
      </c>
      <c r="K340" t="n">
        <v>334</v>
      </c>
      <c r="L340">
        <f>IF(A340="","",IF(ISNUMBER(MATCH(A340,K_Name,0)),MATCH(A340,K_Name,0),""))</f>
        <v/>
      </c>
      <c r="M340">
        <f>IF(L340="","",INDEX(K_Mode,L340))</f>
        <v/>
      </c>
      <c r="N340">
        <f>IF(OR(L340="",B340=""),"",IF(ISNUMBER(MATCH(A340&amp;"|"&amp;B340,C_Key,0)),MATCH(A340&amp;"|"&amp;B340,C_Key,0),""))</f>
        <v/>
      </c>
      <c r="O340">
        <f>IF(N340="",0,INDEX(C_DropN,N340))</f>
        <v/>
      </c>
      <c r="P340">
        <f>IF(X340=1,IF(E340="",0,IF(ISNUMBER(E340),IF(E340&gt;=0,1,0),0)),0)</f>
        <v/>
      </c>
      <c r="Q340">
        <f>IF(AND(X340=1,E340=""),1,0)</f>
        <v/>
      </c>
      <c r="R340">
        <f>IF(P340=1,ROUND(E340/F340,10),"")</f>
        <v/>
      </c>
      <c r="S340">
        <f>IF(AND(P340=1,O340&gt;0),COUNTIFS(I_Course,A340,I_Cat,B340,I_Grd,1,I_Key,"&lt;"&amp;R340)+COUNTIFS(I_Course,A340,I_Cat,B340,I_Grd,1,I_Key,R340,I_Row,"&lt;"&amp;K340),"")</f>
        <v/>
      </c>
      <c r="T340">
        <f>IF(AND(P340=1,O340&gt;0),COUNTIFS(I_Course,A340,I_Cat,B340,I_Grd,1),"")</f>
        <v/>
      </c>
      <c r="U340">
        <f>IF(AND(P340=1,O340&gt;0),IF(S340&lt;MIN(O340,T340-1),1,0),0)</f>
        <v/>
      </c>
      <c r="V340">
        <f>IF(AND(P340=1,U340=0),1,0)</f>
        <v/>
      </c>
      <c r="W340">
        <f>IF(AND(Q340=1,ISNUMBER(D340)),INT(D340),"")</f>
        <v/>
      </c>
      <c r="X340">
        <f>IF(L340="",0,IF(G340="Yes",0,IF(NOT(ISNUMBER(F340)),0,IF(F340&lt;=0,0,IF(M340=3,1,IF(N340="",0,IF(INDEX(C_M,N340)=1,1,0)))))))</f>
        <v/>
      </c>
      <c r="Y340">
        <f>IF(LEFT(H340,3)="Not",1,0)</f>
        <v/>
      </c>
    </row>
    <row r="341">
      <c r="A341" s="18" t="n"/>
      <c r="B341" s="18" t="n"/>
      <c r="C341" s="18" t="n"/>
      <c r="D341" s="22" t="n"/>
      <c r="E341" s="19" t="n"/>
      <c r="F341" s="19" t="n"/>
      <c r="G341" s="18" t="n"/>
      <c r="H341" s="12">
        <f>IF(COUNTA(A341:G341)=0,"",IF(G341="Yes","Excused",IF(A341="","Not counted: course missing",IF(L341="","Not counted: course not on Courses sheet",IF(NOT(ISNUMBER(F341)),"Not counted: points possible missing",IF(F341&lt;=0,"Not counted: points possible missing",IF(X341=0,"Not counted: category not set up for this course",IF(E341="",IF(W341="","Upcoming",IF(W341&lt;Today,"Past due, no score yet","Upcoming")),IF(NOT(ISNUMBER(E341)),"Not counted: score isn't a number",IF(E341&lt;0,"Not counted: negative score",IF(U341=1,"Dropped (lowest)","Graded")))))))))))</f>
        <v/>
      </c>
      <c r="I341" s="16">
        <f>IF(P341=1,E341/F341,"")</f>
        <v/>
      </c>
      <c r="J341" s="17">
        <f>IF(W341="","",W341-Today)</f>
        <v/>
      </c>
      <c r="K341" t="n">
        <v>335</v>
      </c>
      <c r="L341">
        <f>IF(A341="","",IF(ISNUMBER(MATCH(A341,K_Name,0)),MATCH(A341,K_Name,0),""))</f>
        <v/>
      </c>
      <c r="M341">
        <f>IF(L341="","",INDEX(K_Mode,L341))</f>
        <v/>
      </c>
      <c r="N341">
        <f>IF(OR(L341="",B341=""),"",IF(ISNUMBER(MATCH(A341&amp;"|"&amp;B341,C_Key,0)),MATCH(A341&amp;"|"&amp;B341,C_Key,0),""))</f>
        <v/>
      </c>
      <c r="O341">
        <f>IF(N341="",0,INDEX(C_DropN,N341))</f>
        <v/>
      </c>
      <c r="P341">
        <f>IF(X341=1,IF(E341="",0,IF(ISNUMBER(E341),IF(E341&gt;=0,1,0),0)),0)</f>
        <v/>
      </c>
      <c r="Q341">
        <f>IF(AND(X341=1,E341=""),1,0)</f>
        <v/>
      </c>
      <c r="R341">
        <f>IF(P341=1,ROUND(E341/F341,10),"")</f>
        <v/>
      </c>
      <c r="S341">
        <f>IF(AND(P341=1,O341&gt;0),COUNTIFS(I_Course,A341,I_Cat,B341,I_Grd,1,I_Key,"&lt;"&amp;R341)+COUNTIFS(I_Course,A341,I_Cat,B341,I_Grd,1,I_Key,R341,I_Row,"&lt;"&amp;K341),"")</f>
        <v/>
      </c>
      <c r="T341">
        <f>IF(AND(P341=1,O341&gt;0),COUNTIFS(I_Course,A341,I_Cat,B341,I_Grd,1),"")</f>
        <v/>
      </c>
      <c r="U341">
        <f>IF(AND(P341=1,O341&gt;0),IF(S341&lt;MIN(O341,T341-1),1,0),0)</f>
        <v/>
      </c>
      <c r="V341">
        <f>IF(AND(P341=1,U341=0),1,0)</f>
        <v/>
      </c>
      <c r="W341">
        <f>IF(AND(Q341=1,ISNUMBER(D341)),INT(D341),"")</f>
        <v/>
      </c>
      <c r="X341">
        <f>IF(L341="",0,IF(G341="Yes",0,IF(NOT(ISNUMBER(F341)),0,IF(F341&lt;=0,0,IF(M341=3,1,IF(N341="",0,IF(INDEX(C_M,N341)=1,1,0)))))))</f>
        <v/>
      </c>
      <c r="Y341">
        <f>IF(LEFT(H341,3)="Not",1,0)</f>
        <v/>
      </c>
    </row>
    <row r="342">
      <c r="A342" s="18" t="n"/>
      <c r="B342" s="18" t="n"/>
      <c r="C342" s="18" t="n"/>
      <c r="D342" s="22" t="n"/>
      <c r="E342" s="19" t="n"/>
      <c r="F342" s="19" t="n"/>
      <c r="G342" s="18" t="n"/>
      <c r="H342" s="12">
        <f>IF(COUNTA(A342:G342)=0,"",IF(G342="Yes","Excused",IF(A342="","Not counted: course missing",IF(L342="","Not counted: course not on Courses sheet",IF(NOT(ISNUMBER(F342)),"Not counted: points possible missing",IF(F342&lt;=0,"Not counted: points possible missing",IF(X342=0,"Not counted: category not set up for this course",IF(E342="",IF(W342="","Upcoming",IF(W342&lt;Today,"Past due, no score yet","Upcoming")),IF(NOT(ISNUMBER(E342)),"Not counted: score isn't a number",IF(E342&lt;0,"Not counted: negative score",IF(U342=1,"Dropped (lowest)","Graded")))))))))))</f>
        <v/>
      </c>
      <c r="I342" s="16">
        <f>IF(P342=1,E342/F342,"")</f>
        <v/>
      </c>
      <c r="J342" s="17">
        <f>IF(W342="","",W342-Today)</f>
        <v/>
      </c>
      <c r="K342" t="n">
        <v>336</v>
      </c>
      <c r="L342">
        <f>IF(A342="","",IF(ISNUMBER(MATCH(A342,K_Name,0)),MATCH(A342,K_Name,0),""))</f>
        <v/>
      </c>
      <c r="M342">
        <f>IF(L342="","",INDEX(K_Mode,L342))</f>
        <v/>
      </c>
      <c r="N342">
        <f>IF(OR(L342="",B342=""),"",IF(ISNUMBER(MATCH(A342&amp;"|"&amp;B342,C_Key,0)),MATCH(A342&amp;"|"&amp;B342,C_Key,0),""))</f>
        <v/>
      </c>
      <c r="O342">
        <f>IF(N342="",0,INDEX(C_DropN,N342))</f>
        <v/>
      </c>
      <c r="P342">
        <f>IF(X342=1,IF(E342="",0,IF(ISNUMBER(E342),IF(E342&gt;=0,1,0),0)),0)</f>
        <v/>
      </c>
      <c r="Q342">
        <f>IF(AND(X342=1,E342=""),1,0)</f>
        <v/>
      </c>
      <c r="R342">
        <f>IF(P342=1,ROUND(E342/F342,10),"")</f>
        <v/>
      </c>
      <c r="S342">
        <f>IF(AND(P342=1,O342&gt;0),COUNTIFS(I_Course,A342,I_Cat,B342,I_Grd,1,I_Key,"&lt;"&amp;R342)+COUNTIFS(I_Course,A342,I_Cat,B342,I_Grd,1,I_Key,R342,I_Row,"&lt;"&amp;K342),"")</f>
        <v/>
      </c>
      <c r="T342">
        <f>IF(AND(P342=1,O342&gt;0),COUNTIFS(I_Course,A342,I_Cat,B342,I_Grd,1),"")</f>
        <v/>
      </c>
      <c r="U342">
        <f>IF(AND(P342=1,O342&gt;0),IF(S342&lt;MIN(O342,T342-1),1,0),0)</f>
        <v/>
      </c>
      <c r="V342">
        <f>IF(AND(P342=1,U342=0),1,0)</f>
        <v/>
      </c>
      <c r="W342">
        <f>IF(AND(Q342=1,ISNUMBER(D342)),INT(D342),"")</f>
        <v/>
      </c>
      <c r="X342">
        <f>IF(L342="",0,IF(G342="Yes",0,IF(NOT(ISNUMBER(F342)),0,IF(F342&lt;=0,0,IF(M342=3,1,IF(N342="",0,IF(INDEX(C_M,N342)=1,1,0)))))))</f>
        <v/>
      </c>
      <c r="Y342">
        <f>IF(LEFT(H342,3)="Not",1,0)</f>
        <v/>
      </c>
    </row>
    <row r="343">
      <c r="A343" s="18" t="n"/>
      <c r="B343" s="18" t="n"/>
      <c r="C343" s="18" t="n"/>
      <c r="D343" s="22" t="n"/>
      <c r="E343" s="19" t="n"/>
      <c r="F343" s="19" t="n"/>
      <c r="G343" s="18" t="n"/>
      <c r="H343" s="12">
        <f>IF(COUNTA(A343:G343)=0,"",IF(G343="Yes","Excused",IF(A343="","Not counted: course missing",IF(L343="","Not counted: course not on Courses sheet",IF(NOT(ISNUMBER(F343)),"Not counted: points possible missing",IF(F343&lt;=0,"Not counted: points possible missing",IF(X343=0,"Not counted: category not set up for this course",IF(E343="",IF(W343="","Upcoming",IF(W343&lt;Today,"Past due, no score yet","Upcoming")),IF(NOT(ISNUMBER(E343)),"Not counted: score isn't a number",IF(E343&lt;0,"Not counted: negative score",IF(U343=1,"Dropped (lowest)","Graded")))))))))))</f>
        <v/>
      </c>
      <c r="I343" s="16">
        <f>IF(P343=1,E343/F343,"")</f>
        <v/>
      </c>
      <c r="J343" s="17">
        <f>IF(W343="","",W343-Today)</f>
        <v/>
      </c>
      <c r="K343" t="n">
        <v>337</v>
      </c>
      <c r="L343">
        <f>IF(A343="","",IF(ISNUMBER(MATCH(A343,K_Name,0)),MATCH(A343,K_Name,0),""))</f>
        <v/>
      </c>
      <c r="M343">
        <f>IF(L343="","",INDEX(K_Mode,L343))</f>
        <v/>
      </c>
      <c r="N343">
        <f>IF(OR(L343="",B343=""),"",IF(ISNUMBER(MATCH(A343&amp;"|"&amp;B343,C_Key,0)),MATCH(A343&amp;"|"&amp;B343,C_Key,0),""))</f>
        <v/>
      </c>
      <c r="O343">
        <f>IF(N343="",0,INDEX(C_DropN,N343))</f>
        <v/>
      </c>
      <c r="P343">
        <f>IF(X343=1,IF(E343="",0,IF(ISNUMBER(E343),IF(E343&gt;=0,1,0),0)),0)</f>
        <v/>
      </c>
      <c r="Q343">
        <f>IF(AND(X343=1,E343=""),1,0)</f>
        <v/>
      </c>
      <c r="R343">
        <f>IF(P343=1,ROUND(E343/F343,10),"")</f>
        <v/>
      </c>
      <c r="S343">
        <f>IF(AND(P343=1,O343&gt;0),COUNTIFS(I_Course,A343,I_Cat,B343,I_Grd,1,I_Key,"&lt;"&amp;R343)+COUNTIFS(I_Course,A343,I_Cat,B343,I_Grd,1,I_Key,R343,I_Row,"&lt;"&amp;K343),"")</f>
        <v/>
      </c>
      <c r="T343">
        <f>IF(AND(P343=1,O343&gt;0),COUNTIFS(I_Course,A343,I_Cat,B343,I_Grd,1),"")</f>
        <v/>
      </c>
      <c r="U343">
        <f>IF(AND(P343=1,O343&gt;0),IF(S343&lt;MIN(O343,T343-1),1,0),0)</f>
        <v/>
      </c>
      <c r="V343">
        <f>IF(AND(P343=1,U343=0),1,0)</f>
        <v/>
      </c>
      <c r="W343">
        <f>IF(AND(Q343=1,ISNUMBER(D343)),INT(D343),"")</f>
        <v/>
      </c>
      <c r="X343">
        <f>IF(L343="",0,IF(G343="Yes",0,IF(NOT(ISNUMBER(F343)),0,IF(F343&lt;=0,0,IF(M343=3,1,IF(N343="",0,IF(INDEX(C_M,N343)=1,1,0)))))))</f>
        <v/>
      </c>
      <c r="Y343">
        <f>IF(LEFT(H343,3)="Not",1,0)</f>
        <v/>
      </c>
    </row>
    <row r="344">
      <c r="A344" s="18" t="n"/>
      <c r="B344" s="18" t="n"/>
      <c r="C344" s="18" t="n"/>
      <c r="D344" s="22" t="n"/>
      <c r="E344" s="19" t="n"/>
      <c r="F344" s="19" t="n"/>
      <c r="G344" s="18" t="n"/>
      <c r="H344" s="12">
        <f>IF(COUNTA(A344:G344)=0,"",IF(G344="Yes","Excused",IF(A344="","Not counted: course missing",IF(L344="","Not counted: course not on Courses sheet",IF(NOT(ISNUMBER(F344)),"Not counted: points possible missing",IF(F344&lt;=0,"Not counted: points possible missing",IF(X344=0,"Not counted: category not set up for this course",IF(E344="",IF(W344="","Upcoming",IF(W344&lt;Today,"Past due, no score yet","Upcoming")),IF(NOT(ISNUMBER(E344)),"Not counted: score isn't a number",IF(E344&lt;0,"Not counted: negative score",IF(U344=1,"Dropped (lowest)","Graded")))))))))))</f>
        <v/>
      </c>
      <c r="I344" s="16">
        <f>IF(P344=1,E344/F344,"")</f>
        <v/>
      </c>
      <c r="J344" s="17">
        <f>IF(W344="","",W344-Today)</f>
        <v/>
      </c>
      <c r="K344" t="n">
        <v>338</v>
      </c>
      <c r="L344">
        <f>IF(A344="","",IF(ISNUMBER(MATCH(A344,K_Name,0)),MATCH(A344,K_Name,0),""))</f>
        <v/>
      </c>
      <c r="M344">
        <f>IF(L344="","",INDEX(K_Mode,L344))</f>
        <v/>
      </c>
      <c r="N344">
        <f>IF(OR(L344="",B344=""),"",IF(ISNUMBER(MATCH(A344&amp;"|"&amp;B344,C_Key,0)),MATCH(A344&amp;"|"&amp;B344,C_Key,0),""))</f>
        <v/>
      </c>
      <c r="O344">
        <f>IF(N344="",0,INDEX(C_DropN,N344))</f>
        <v/>
      </c>
      <c r="P344">
        <f>IF(X344=1,IF(E344="",0,IF(ISNUMBER(E344),IF(E344&gt;=0,1,0),0)),0)</f>
        <v/>
      </c>
      <c r="Q344">
        <f>IF(AND(X344=1,E344=""),1,0)</f>
        <v/>
      </c>
      <c r="R344">
        <f>IF(P344=1,ROUND(E344/F344,10),"")</f>
        <v/>
      </c>
      <c r="S344">
        <f>IF(AND(P344=1,O344&gt;0),COUNTIFS(I_Course,A344,I_Cat,B344,I_Grd,1,I_Key,"&lt;"&amp;R344)+COUNTIFS(I_Course,A344,I_Cat,B344,I_Grd,1,I_Key,R344,I_Row,"&lt;"&amp;K344),"")</f>
        <v/>
      </c>
      <c r="T344">
        <f>IF(AND(P344=1,O344&gt;0),COUNTIFS(I_Course,A344,I_Cat,B344,I_Grd,1),"")</f>
        <v/>
      </c>
      <c r="U344">
        <f>IF(AND(P344=1,O344&gt;0),IF(S344&lt;MIN(O344,T344-1),1,0),0)</f>
        <v/>
      </c>
      <c r="V344">
        <f>IF(AND(P344=1,U344=0),1,0)</f>
        <v/>
      </c>
      <c r="W344">
        <f>IF(AND(Q344=1,ISNUMBER(D344)),INT(D344),"")</f>
        <v/>
      </c>
      <c r="X344">
        <f>IF(L344="",0,IF(G344="Yes",0,IF(NOT(ISNUMBER(F344)),0,IF(F344&lt;=0,0,IF(M344=3,1,IF(N344="",0,IF(INDEX(C_M,N344)=1,1,0)))))))</f>
        <v/>
      </c>
      <c r="Y344">
        <f>IF(LEFT(H344,3)="Not",1,0)</f>
        <v/>
      </c>
    </row>
    <row r="345">
      <c r="A345" s="18" t="n"/>
      <c r="B345" s="18" t="n"/>
      <c r="C345" s="18" t="n"/>
      <c r="D345" s="22" t="n"/>
      <c r="E345" s="19" t="n"/>
      <c r="F345" s="19" t="n"/>
      <c r="G345" s="18" t="n"/>
      <c r="H345" s="12">
        <f>IF(COUNTA(A345:G345)=0,"",IF(G345="Yes","Excused",IF(A345="","Not counted: course missing",IF(L345="","Not counted: course not on Courses sheet",IF(NOT(ISNUMBER(F345)),"Not counted: points possible missing",IF(F345&lt;=0,"Not counted: points possible missing",IF(X345=0,"Not counted: category not set up for this course",IF(E345="",IF(W345="","Upcoming",IF(W345&lt;Today,"Past due, no score yet","Upcoming")),IF(NOT(ISNUMBER(E345)),"Not counted: score isn't a number",IF(E345&lt;0,"Not counted: negative score",IF(U345=1,"Dropped (lowest)","Graded")))))))))))</f>
        <v/>
      </c>
      <c r="I345" s="16">
        <f>IF(P345=1,E345/F345,"")</f>
        <v/>
      </c>
      <c r="J345" s="17">
        <f>IF(W345="","",W345-Today)</f>
        <v/>
      </c>
      <c r="K345" t="n">
        <v>339</v>
      </c>
      <c r="L345">
        <f>IF(A345="","",IF(ISNUMBER(MATCH(A345,K_Name,0)),MATCH(A345,K_Name,0),""))</f>
        <v/>
      </c>
      <c r="M345">
        <f>IF(L345="","",INDEX(K_Mode,L345))</f>
        <v/>
      </c>
      <c r="N345">
        <f>IF(OR(L345="",B345=""),"",IF(ISNUMBER(MATCH(A345&amp;"|"&amp;B345,C_Key,0)),MATCH(A345&amp;"|"&amp;B345,C_Key,0),""))</f>
        <v/>
      </c>
      <c r="O345">
        <f>IF(N345="",0,INDEX(C_DropN,N345))</f>
        <v/>
      </c>
      <c r="P345">
        <f>IF(X345=1,IF(E345="",0,IF(ISNUMBER(E345),IF(E345&gt;=0,1,0),0)),0)</f>
        <v/>
      </c>
      <c r="Q345">
        <f>IF(AND(X345=1,E345=""),1,0)</f>
        <v/>
      </c>
      <c r="R345">
        <f>IF(P345=1,ROUND(E345/F345,10),"")</f>
        <v/>
      </c>
      <c r="S345">
        <f>IF(AND(P345=1,O345&gt;0),COUNTIFS(I_Course,A345,I_Cat,B345,I_Grd,1,I_Key,"&lt;"&amp;R345)+COUNTIFS(I_Course,A345,I_Cat,B345,I_Grd,1,I_Key,R345,I_Row,"&lt;"&amp;K345),"")</f>
        <v/>
      </c>
      <c r="T345">
        <f>IF(AND(P345=1,O345&gt;0),COUNTIFS(I_Course,A345,I_Cat,B345,I_Grd,1),"")</f>
        <v/>
      </c>
      <c r="U345">
        <f>IF(AND(P345=1,O345&gt;0),IF(S345&lt;MIN(O345,T345-1),1,0),0)</f>
        <v/>
      </c>
      <c r="V345">
        <f>IF(AND(P345=1,U345=0),1,0)</f>
        <v/>
      </c>
      <c r="W345">
        <f>IF(AND(Q345=1,ISNUMBER(D345)),INT(D345),"")</f>
        <v/>
      </c>
      <c r="X345">
        <f>IF(L345="",0,IF(G345="Yes",0,IF(NOT(ISNUMBER(F345)),0,IF(F345&lt;=0,0,IF(M345=3,1,IF(N345="",0,IF(INDEX(C_M,N345)=1,1,0)))))))</f>
        <v/>
      </c>
      <c r="Y345">
        <f>IF(LEFT(H345,3)="Not",1,0)</f>
        <v/>
      </c>
    </row>
    <row r="346">
      <c r="A346" s="18" t="n"/>
      <c r="B346" s="18" t="n"/>
      <c r="C346" s="18" t="n"/>
      <c r="D346" s="22" t="n"/>
      <c r="E346" s="19" t="n"/>
      <c r="F346" s="19" t="n"/>
      <c r="G346" s="18" t="n"/>
      <c r="H346" s="12">
        <f>IF(COUNTA(A346:G346)=0,"",IF(G346="Yes","Excused",IF(A346="","Not counted: course missing",IF(L346="","Not counted: course not on Courses sheet",IF(NOT(ISNUMBER(F346)),"Not counted: points possible missing",IF(F346&lt;=0,"Not counted: points possible missing",IF(X346=0,"Not counted: category not set up for this course",IF(E346="",IF(W346="","Upcoming",IF(W346&lt;Today,"Past due, no score yet","Upcoming")),IF(NOT(ISNUMBER(E346)),"Not counted: score isn't a number",IF(E346&lt;0,"Not counted: negative score",IF(U346=1,"Dropped (lowest)","Graded")))))))))))</f>
        <v/>
      </c>
      <c r="I346" s="16">
        <f>IF(P346=1,E346/F346,"")</f>
        <v/>
      </c>
      <c r="J346" s="17">
        <f>IF(W346="","",W346-Today)</f>
        <v/>
      </c>
      <c r="K346" t="n">
        <v>340</v>
      </c>
      <c r="L346">
        <f>IF(A346="","",IF(ISNUMBER(MATCH(A346,K_Name,0)),MATCH(A346,K_Name,0),""))</f>
        <v/>
      </c>
      <c r="M346">
        <f>IF(L346="","",INDEX(K_Mode,L346))</f>
        <v/>
      </c>
      <c r="N346">
        <f>IF(OR(L346="",B346=""),"",IF(ISNUMBER(MATCH(A346&amp;"|"&amp;B346,C_Key,0)),MATCH(A346&amp;"|"&amp;B346,C_Key,0),""))</f>
        <v/>
      </c>
      <c r="O346">
        <f>IF(N346="",0,INDEX(C_DropN,N346))</f>
        <v/>
      </c>
      <c r="P346">
        <f>IF(X346=1,IF(E346="",0,IF(ISNUMBER(E346),IF(E346&gt;=0,1,0),0)),0)</f>
        <v/>
      </c>
      <c r="Q346">
        <f>IF(AND(X346=1,E346=""),1,0)</f>
        <v/>
      </c>
      <c r="R346">
        <f>IF(P346=1,ROUND(E346/F346,10),"")</f>
        <v/>
      </c>
      <c r="S346">
        <f>IF(AND(P346=1,O346&gt;0),COUNTIFS(I_Course,A346,I_Cat,B346,I_Grd,1,I_Key,"&lt;"&amp;R346)+COUNTIFS(I_Course,A346,I_Cat,B346,I_Grd,1,I_Key,R346,I_Row,"&lt;"&amp;K346),"")</f>
        <v/>
      </c>
      <c r="T346">
        <f>IF(AND(P346=1,O346&gt;0),COUNTIFS(I_Course,A346,I_Cat,B346,I_Grd,1),"")</f>
        <v/>
      </c>
      <c r="U346">
        <f>IF(AND(P346=1,O346&gt;0),IF(S346&lt;MIN(O346,T346-1),1,0),0)</f>
        <v/>
      </c>
      <c r="V346">
        <f>IF(AND(P346=1,U346=0),1,0)</f>
        <v/>
      </c>
      <c r="W346">
        <f>IF(AND(Q346=1,ISNUMBER(D346)),INT(D346),"")</f>
        <v/>
      </c>
      <c r="X346">
        <f>IF(L346="",0,IF(G346="Yes",0,IF(NOT(ISNUMBER(F346)),0,IF(F346&lt;=0,0,IF(M346=3,1,IF(N346="",0,IF(INDEX(C_M,N346)=1,1,0)))))))</f>
        <v/>
      </c>
      <c r="Y346">
        <f>IF(LEFT(H346,3)="Not",1,0)</f>
        <v/>
      </c>
    </row>
    <row r="347">
      <c r="A347" s="18" t="n"/>
      <c r="B347" s="18" t="n"/>
      <c r="C347" s="18" t="n"/>
      <c r="D347" s="22" t="n"/>
      <c r="E347" s="19" t="n"/>
      <c r="F347" s="19" t="n"/>
      <c r="G347" s="18" t="n"/>
      <c r="H347" s="12">
        <f>IF(COUNTA(A347:G347)=0,"",IF(G347="Yes","Excused",IF(A347="","Not counted: course missing",IF(L347="","Not counted: course not on Courses sheet",IF(NOT(ISNUMBER(F347)),"Not counted: points possible missing",IF(F347&lt;=0,"Not counted: points possible missing",IF(X347=0,"Not counted: category not set up for this course",IF(E347="",IF(W347="","Upcoming",IF(W347&lt;Today,"Past due, no score yet","Upcoming")),IF(NOT(ISNUMBER(E347)),"Not counted: score isn't a number",IF(E347&lt;0,"Not counted: negative score",IF(U347=1,"Dropped (lowest)","Graded")))))))))))</f>
        <v/>
      </c>
      <c r="I347" s="16">
        <f>IF(P347=1,E347/F347,"")</f>
        <v/>
      </c>
      <c r="J347" s="17">
        <f>IF(W347="","",W347-Today)</f>
        <v/>
      </c>
      <c r="K347" t="n">
        <v>341</v>
      </c>
      <c r="L347">
        <f>IF(A347="","",IF(ISNUMBER(MATCH(A347,K_Name,0)),MATCH(A347,K_Name,0),""))</f>
        <v/>
      </c>
      <c r="M347">
        <f>IF(L347="","",INDEX(K_Mode,L347))</f>
        <v/>
      </c>
      <c r="N347">
        <f>IF(OR(L347="",B347=""),"",IF(ISNUMBER(MATCH(A347&amp;"|"&amp;B347,C_Key,0)),MATCH(A347&amp;"|"&amp;B347,C_Key,0),""))</f>
        <v/>
      </c>
      <c r="O347">
        <f>IF(N347="",0,INDEX(C_DropN,N347))</f>
        <v/>
      </c>
      <c r="P347">
        <f>IF(X347=1,IF(E347="",0,IF(ISNUMBER(E347),IF(E347&gt;=0,1,0),0)),0)</f>
        <v/>
      </c>
      <c r="Q347">
        <f>IF(AND(X347=1,E347=""),1,0)</f>
        <v/>
      </c>
      <c r="R347">
        <f>IF(P347=1,ROUND(E347/F347,10),"")</f>
        <v/>
      </c>
      <c r="S347">
        <f>IF(AND(P347=1,O347&gt;0),COUNTIFS(I_Course,A347,I_Cat,B347,I_Grd,1,I_Key,"&lt;"&amp;R347)+COUNTIFS(I_Course,A347,I_Cat,B347,I_Grd,1,I_Key,R347,I_Row,"&lt;"&amp;K347),"")</f>
        <v/>
      </c>
      <c r="T347">
        <f>IF(AND(P347=1,O347&gt;0),COUNTIFS(I_Course,A347,I_Cat,B347,I_Grd,1),"")</f>
        <v/>
      </c>
      <c r="U347">
        <f>IF(AND(P347=1,O347&gt;0),IF(S347&lt;MIN(O347,T347-1),1,0),0)</f>
        <v/>
      </c>
      <c r="V347">
        <f>IF(AND(P347=1,U347=0),1,0)</f>
        <v/>
      </c>
      <c r="W347">
        <f>IF(AND(Q347=1,ISNUMBER(D347)),INT(D347),"")</f>
        <v/>
      </c>
      <c r="X347">
        <f>IF(L347="",0,IF(G347="Yes",0,IF(NOT(ISNUMBER(F347)),0,IF(F347&lt;=0,0,IF(M347=3,1,IF(N347="",0,IF(INDEX(C_M,N347)=1,1,0)))))))</f>
        <v/>
      </c>
      <c r="Y347">
        <f>IF(LEFT(H347,3)="Not",1,0)</f>
        <v/>
      </c>
    </row>
    <row r="348">
      <c r="A348" s="18" t="n"/>
      <c r="B348" s="18" t="n"/>
      <c r="C348" s="18" t="n"/>
      <c r="D348" s="22" t="n"/>
      <c r="E348" s="19" t="n"/>
      <c r="F348" s="19" t="n"/>
      <c r="G348" s="18" t="n"/>
      <c r="H348" s="12">
        <f>IF(COUNTA(A348:G348)=0,"",IF(G348="Yes","Excused",IF(A348="","Not counted: course missing",IF(L348="","Not counted: course not on Courses sheet",IF(NOT(ISNUMBER(F348)),"Not counted: points possible missing",IF(F348&lt;=0,"Not counted: points possible missing",IF(X348=0,"Not counted: category not set up for this course",IF(E348="",IF(W348="","Upcoming",IF(W348&lt;Today,"Past due, no score yet","Upcoming")),IF(NOT(ISNUMBER(E348)),"Not counted: score isn't a number",IF(E348&lt;0,"Not counted: negative score",IF(U348=1,"Dropped (lowest)","Graded")))))))))))</f>
        <v/>
      </c>
      <c r="I348" s="16">
        <f>IF(P348=1,E348/F348,"")</f>
        <v/>
      </c>
      <c r="J348" s="17">
        <f>IF(W348="","",W348-Today)</f>
        <v/>
      </c>
      <c r="K348" t="n">
        <v>342</v>
      </c>
      <c r="L348">
        <f>IF(A348="","",IF(ISNUMBER(MATCH(A348,K_Name,0)),MATCH(A348,K_Name,0),""))</f>
        <v/>
      </c>
      <c r="M348">
        <f>IF(L348="","",INDEX(K_Mode,L348))</f>
        <v/>
      </c>
      <c r="N348">
        <f>IF(OR(L348="",B348=""),"",IF(ISNUMBER(MATCH(A348&amp;"|"&amp;B348,C_Key,0)),MATCH(A348&amp;"|"&amp;B348,C_Key,0),""))</f>
        <v/>
      </c>
      <c r="O348">
        <f>IF(N348="",0,INDEX(C_DropN,N348))</f>
        <v/>
      </c>
      <c r="P348">
        <f>IF(X348=1,IF(E348="",0,IF(ISNUMBER(E348),IF(E348&gt;=0,1,0),0)),0)</f>
        <v/>
      </c>
      <c r="Q348">
        <f>IF(AND(X348=1,E348=""),1,0)</f>
        <v/>
      </c>
      <c r="R348">
        <f>IF(P348=1,ROUND(E348/F348,10),"")</f>
        <v/>
      </c>
      <c r="S348">
        <f>IF(AND(P348=1,O348&gt;0),COUNTIFS(I_Course,A348,I_Cat,B348,I_Grd,1,I_Key,"&lt;"&amp;R348)+COUNTIFS(I_Course,A348,I_Cat,B348,I_Grd,1,I_Key,R348,I_Row,"&lt;"&amp;K348),"")</f>
        <v/>
      </c>
      <c r="T348">
        <f>IF(AND(P348=1,O348&gt;0),COUNTIFS(I_Course,A348,I_Cat,B348,I_Grd,1),"")</f>
        <v/>
      </c>
      <c r="U348">
        <f>IF(AND(P348=1,O348&gt;0),IF(S348&lt;MIN(O348,T348-1),1,0),0)</f>
        <v/>
      </c>
      <c r="V348">
        <f>IF(AND(P348=1,U348=0),1,0)</f>
        <v/>
      </c>
      <c r="W348">
        <f>IF(AND(Q348=1,ISNUMBER(D348)),INT(D348),"")</f>
        <v/>
      </c>
      <c r="X348">
        <f>IF(L348="",0,IF(G348="Yes",0,IF(NOT(ISNUMBER(F348)),0,IF(F348&lt;=0,0,IF(M348=3,1,IF(N348="",0,IF(INDEX(C_M,N348)=1,1,0)))))))</f>
        <v/>
      </c>
      <c r="Y348">
        <f>IF(LEFT(H348,3)="Not",1,0)</f>
        <v/>
      </c>
    </row>
    <row r="349">
      <c r="A349" s="18" t="n"/>
      <c r="B349" s="18" t="n"/>
      <c r="C349" s="18" t="n"/>
      <c r="D349" s="22" t="n"/>
      <c r="E349" s="19" t="n"/>
      <c r="F349" s="19" t="n"/>
      <c r="G349" s="18" t="n"/>
      <c r="H349" s="12">
        <f>IF(COUNTA(A349:G349)=0,"",IF(G349="Yes","Excused",IF(A349="","Not counted: course missing",IF(L349="","Not counted: course not on Courses sheet",IF(NOT(ISNUMBER(F349)),"Not counted: points possible missing",IF(F349&lt;=0,"Not counted: points possible missing",IF(X349=0,"Not counted: category not set up for this course",IF(E349="",IF(W349="","Upcoming",IF(W349&lt;Today,"Past due, no score yet","Upcoming")),IF(NOT(ISNUMBER(E349)),"Not counted: score isn't a number",IF(E349&lt;0,"Not counted: negative score",IF(U349=1,"Dropped (lowest)","Graded")))))))))))</f>
        <v/>
      </c>
      <c r="I349" s="16">
        <f>IF(P349=1,E349/F349,"")</f>
        <v/>
      </c>
      <c r="J349" s="17">
        <f>IF(W349="","",W349-Today)</f>
        <v/>
      </c>
      <c r="K349" t="n">
        <v>343</v>
      </c>
      <c r="L349">
        <f>IF(A349="","",IF(ISNUMBER(MATCH(A349,K_Name,0)),MATCH(A349,K_Name,0),""))</f>
        <v/>
      </c>
      <c r="M349">
        <f>IF(L349="","",INDEX(K_Mode,L349))</f>
        <v/>
      </c>
      <c r="N349">
        <f>IF(OR(L349="",B349=""),"",IF(ISNUMBER(MATCH(A349&amp;"|"&amp;B349,C_Key,0)),MATCH(A349&amp;"|"&amp;B349,C_Key,0),""))</f>
        <v/>
      </c>
      <c r="O349">
        <f>IF(N349="",0,INDEX(C_DropN,N349))</f>
        <v/>
      </c>
      <c r="P349">
        <f>IF(X349=1,IF(E349="",0,IF(ISNUMBER(E349),IF(E349&gt;=0,1,0),0)),0)</f>
        <v/>
      </c>
      <c r="Q349">
        <f>IF(AND(X349=1,E349=""),1,0)</f>
        <v/>
      </c>
      <c r="R349">
        <f>IF(P349=1,ROUND(E349/F349,10),"")</f>
        <v/>
      </c>
      <c r="S349">
        <f>IF(AND(P349=1,O349&gt;0),COUNTIFS(I_Course,A349,I_Cat,B349,I_Grd,1,I_Key,"&lt;"&amp;R349)+COUNTIFS(I_Course,A349,I_Cat,B349,I_Grd,1,I_Key,R349,I_Row,"&lt;"&amp;K349),"")</f>
        <v/>
      </c>
      <c r="T349">
        <f>IF(AND(P349=1,O349&gt;0),COUNTIFS(I_Course,A349,I_Cat,B349,I_Grd,1),"")</f>
        <v/>
      </c>
      <c r="U349">
        <f>IF(AND(P349=1,O349&gt;0),IF(S349&lt;MIN(O349,T349-1),1,0),0)</f>
        <v/>
      </c>
      <c r="V349">
        <f>IF(AND(P349=1,U349=0),1,0)</f>
        <v/>
      </c>
      <c r="W349">
        <f>IF(AND(Q349=1,ISNUMBER(D349)),INT(D349),"")</f>
        <v/>
      </c>
      <c r="X349">
        <f>IF(L349="",0,IF(G349="Yes",0,IF(NOT(ISNUMBER(F349)),0,IF(F349&lt;=0,0,IF(M349=3,1,IF(N349="",0,IF(INDEX(C_M,N349)=1,1,0)))))))</f>
        <v/>
      </c>
      <c r="Y349">
        <f>IF(LEFT(H349,3)="Not",1,0)</f>
        <v/>
      </c>
    </row>
    <row r="350">
      <c r="A350" s="18" t="n"/>
      <c r="B350" s="18" t="n"/>
      <c r="C350" s="18" t="n"/>
      <c r="D350" s="22" t="n"/>
      <c r="E350" s="19" t="n"/>
      <c r="F350" s="19" t="n"/>
      <c r="G350" s="18" t="n"/>
      <c r="H350" s="12">
        <f>IF(COUNTA(A350:G350)=0,"",IF(G350="Yes","Excused",IF(A350="","Not counted: course missing",IF(L350="","Not counted: course not on Courses sheet",IF(NOT(ISNUMBER(F350)),"Not counted: points possible missing",IF(F350&lt;=0,"Not counted: points possible missing",IF(X350=0,"Not counted: category not set up for this course",IF(E350="",IF(W350="","Upcoming",IF(W350&lt;Today,"Past due, no score yet","Upcoming")),IF(NOT(ISNUMBER(E350)),"Not counted: score isn't a number",IF(E350&lt;0,"Not counted: negative score",IF(U350=1,"Dropped (lowest)","Graded")))))))))))</f>
        <v/>
      </c>
      <c r="I350" s="16">
        <f>IF(P350=1,E350/F350,"")</f>
        <v/>
      </c>
      <c r="J350" s="17">
        <f>IF(W350="","",W350-Today)</f>
        <v/>
      </c>
      <c r="K350" t="n">
        <v>344</v>
      </c>
      <c r="L350">
        <f>IF(A350="","",IF(ISNUMBER(MATCH(A350,K_Name,0)),MATCH(A350,K_Name,0),""))</f>
        <v/>
      </c>
      <c r="M350">
        <f>IF(L350="","",INDEX(K_Mode,L350))</f>
        <v/>
      </c>
      <c r="N350">
        <f>IF(OR(L350="",B350=""),"",IF(ISNUMBER(MATCH(A350&amp;"|"&amp;B350,C_Key,0)),MATCH(A350&amp;"|"&amp;B350,C_Key,0),""))</f>
        <v/>
      </c>
      <c r="O350">
        <f>IF(N350="",0,INDEX(C_DropN,N350))</f>
        <v/>
      </c>
      <c r="P350">
        <f>IF(X350=1,IF(E350="",0,IF(ISNUMBER(E350),IF(E350&gt;=0,1,0),0)),0)</f>
        <v/>
      </c>
      <c r="Q350">
        <f>IF(AND(X350=1,E350=""),1,0)</f>
        <v/>
      </c>
      <c r="R350">
        <f>IF(P350=1,ROUND(E350/F350,10),"")</f>
        <v/>
      </c>
      <c r="S350">
        <f>IF(AND(P350=1,O350&gt;0),COUNTIFS(I_Course,A350,I_Cat,B350,I_Grd,1,I_Key,"&lt;"&amp;R350)+COUNTIFS(I_Course,A350,I_Cat,B350,I_Grd,1,I_Key,R350,I_Row,"&lt;"&amp;K350),"")</f>
        <v/>
      </c>
      <c r="T350">
        <f>IF(AND(P350=1,O350&gt;0),COUNTIFS(I_Course,A350,I_Cat,B350,I_Grd,1),"")</f>
        <v/>
      </c>
      <c r="U350">
        <f>IF(AND(P350=1,O350&gt;0),IF(S350&lt;MIN(O350,T350-1),1,0),0)</f>
        <v/>
      </c>
      <c r="V350">
        <f>IF(AND(P350=1,U350=0),1,0)</f>
        <v/>
      </c>
      <c r="W350">
        <f>IF(AND(Q350=1,ISNUMBER(D350)),INT(D350),"")</f>
        <v/>
      </c>
      <c r="X350">
        <f>IF(L350="",0,IF(G350="Yes",0,IF(NOT(ISNUMBER(F350)),0,IF(F350&lt;=0,0,IF(M350=3,1,IF(N350="",0,IF(INDEX(C_M,N350)=1,1,0)))))))</f>
        <v/>
      </c>
      <c r="Y350">
        <f>IF(LEFT(H350,3)="Not",1,0)</f>
        <v/>
      </c>
    </row>
    <row r="351">
      <c r="A351" s="18" t="n"/>
      <c r="B351" s="18" t="n"/>
      <c r="C351" s="18" t="n"/>
      <c r="D351" s="22" t="n"/>
      <c r="E351" s="19" t="n"/>
      <c r="F351" s="19" t="n"/>
      <c r="G351" s="18" t="n"/>
      <c r="H351" s="12">
        <f>IF(COUNTA(A351:G351)=0,"",IF(G351="Yes","Excused",IF(A351="","Not counted: course missing",IF(L351="","Not counted: course not on Courses sheet",IF(NOT(ISNUMBER(F351)),"Not counted: points possible missing",IF(F351&lt;=0,"Not counted: points possible missing",IF(X351=0,"Not counted: category not set up for this course",IF(E351="",IF(W351="","Upcoming",IF(W351&lt;Today,"Past due, no score yet","Upcoming")),IF(NOT(ISNUMBER(E351)),"Not counted: score isn't a number",IF(E351&lt;0,"Not counted: negative score",IF(U351=1,"Dropped (lowest)","Graded")))))))))))</f>
        <v/>
      </c>
      <c r="I351" s="16">
        <f>IF(P351=1,E351/F351,"")</f>
        <v/>
      </c>
      <c r="J351" s="17">
        <f>IF(W351="","",W351-Today)</f>
        <v/>
      </c>
      <c r="K351" t="n">
        <v>345</v>
      </c>
      <c r="L351">
        <f>IF(A351="","",IF(ISNUMBER(MATCH(A351,K_Name,0)),MATCH(A351,K_Name,0),""))</f>
        <v/>
      </c>
      <c r="M351">
        <f>IF(L351="","",INDEX(K_Mode,L351))</f>
        <v/>
      </c>
      <c r="N351">
        <f>IF(OR(L351="",B351=""),"",IF(ISNUMBER(MATCH(A351&amp;"|"&amp;B351,C_Key,0)),MATCH(A351&amp;"|"&amp;B351,C_Key,0),""))</f>
        <v/>
      </c>
      <c r="O351">
        <f>IF(N351="",0,INDEX(C_DropN,N351))</f>
        <v/>
      </c>
      <c r="P351">
        <f>IF(X351=1,IF(E351="",0,IF(ISNUMBER(E351),IF(E351&gt;=0,1,0),0)),0)</f>
        <v/>
      </c>
      <c r="Q351">
        <f>IF(AND(X351=1,E351=""),1,0)</f>
        <v/>
      </c>
      <c r="R351">
        <f>IF(P351=1,ROUND(E351/F351,10),"")</f>
        <v/>
      </c>
      <c r="S351">
        <f>IF(AND(P351=1,O351&gt;0),COUNTIFS(I_Course,A351,I_Cat,B351,I_Grd,1,I_Key,"&lt;"&amp;R351)+COUNTIFS(I_Course,A351,I_Cat,B351,I_Grd,1,I_Key,R351,I_Row,"&lt;"&amp;K351),"")</f>
        <v/>
      </c>
      <c r="T351">
        <f>IF(AND(P351=1,O351&gt;0),COUNTIFS(I_Course,A351,I_Cat,B351,I_Grd,1),"")</f>
        <v/>
      </c>
      <c r="U351">
        <f>IF(AND(P351=1,O351&gt;0),IF(S351&lt;MIN(O351,T351-1),1,0),0)</f>
        <v/>
      </c>
      <c r="V351">
        <f>IF(AND(P351=1,U351=0),1,0)</f>
        <v/>
      </c>
      <c r="W351">
        <f>IF(AND(Q351=1,ISNUMBER(D351)),INT(D351),"")</f>
        <v/>
      </c>
      <c r="X351">
        <f>IF(L351="",0,IF(G351="Yes",0,IF(NOT(ISNUMBER(F351)),0,IF(F351&lt;=0,0,IF(M351=3,1,IF(N351="",0,IF(INDEX(C_M,N351)=1,1,0)))))))</f>
        <v/>
      </c>
      <c r="Y351">
        <f>IF(LEFT(H351,3)="Not",1,0)</f>
        <v/>
      </c>
    </row>
    <row r="352">
      <c r="A352" s="18" t="n"/>
      <c r="B352" s="18" t="n"/>
      <c r="C352" s="18" t="n"/>
      <c r="D352" s="22" t="n"/>
      <c r="E352" s="19" t="n"/>
      <c r="F352" s="19" t="n"/>
      <c r="G352" s="18" t="n"/>
      <c r="H352" s="12">
        <f>IF(COUNTA(A352:G352)=0,"",IF(G352="Yes","Excused",IF(A352="","Not counted: course missing",IF(L352="","Not counted: course not on Courses sheet",IF(NOT(ISNUMBER(F352)),"Not counted: points possible missing",IF(F352&lt;=0,"Not counted: points possible missing",IF(X352=0,"Not counted: category not set up for this course",IF(E352="",IF(W352="","Upcoming",IF(W352&lt;Today,"Past due, no score yet","Upcoming")),IF(NOT(ISNUMBER(E352)),"Not counted: score isn't a number",IF(E352&lt;0,"Not counted: negative score",IF(U352=1,"Dropped (lowest)","Graded")))))))))))</f>
        <v/>
      </c>
      <c r="I352" s="16">
        <f>IF(P352=1,E352/F352,"")</f>
        <v/>
      </c>
      <c r="J352" s="17">
        <f>IF(W352="","",W352-Today)</f>
        <v/>
      </c>
      <c r="K352" t="n">
        <v>346</v>
      </c>
      <c r="L352">
        <f>IF(A352="","",IF(ISNUMBER(MATCH(A352,K_Name,0)),MATCH(A352,K_Name,0),""))</f>
        <v/>
      </c>
      <c r="M352">
        <f>IF(L352="","",INDEX(K_Mode,L352))</f>
        <v/>
      </c>
      <c r="N352">
        <f>IF(OR(L352="",B352=""),"",IF(ISNUMBER(MATCH(A352&amp;"|"&amp;B352,C_Key,0)),MATCH(A352&amp;"|"&amp;B352,C_Key,0),""))</f>
        <v/>
      </c>
      <c r="O352">
        <f>IF(N352="",0,INDEX(C_DropN,N352))</f>
        <v/>
      </c>
      <c r="P352">
        <f>IF(X352=1,IF(E352="",0,IF(ISNUMBER(E352),IF(E352&gt;=0,1,0),0)),0)</f>
        <v/>
      </c>
      <c r="Q352">
        <f>IF(AND(X352=1,E352=""),1,0)</f>
        <v/>
      </c>
      <c r="R352">
        <f>IF(P352=1,ROUND(E352/F352,10),"")</f>
        <v/>
      </c>
      <c r="S352">
        <f>IF(AND(P352=1,O352&gt;0),COUNTIFS(I_Course,A352,I_Cat,B352,I_Grd,1,I_Key,"&lt;"&amp;R352)+COUNTIFS(I_Course,A352,I_Cat,B352,I_Grd,1,I_Key,R352,I_Row,"&lt;"&amp;K352),"")</f>
        <v/>
      </c>
      <c r="T352">
        <f>IF(AND(P352=1,O352&gt;0),COUNTIFS(I_Course,A352,I_Cat,B352,I_Grd,1),"")</f>
        <v/>
      </c>
      <c r="U352">
        <f>IF(AND(P352=1,O352&gt;0),IF(S352&lt;MIN(O352,T352-1),1,0),0)</f>
        <v/>
      </c>
      <c r="V352">
        <f>IF(AND(P352=1,U352=0),1,0)</f>
        <v/>
      </c>
      <c r="W352">
        <f>IF(AND(Q352=1,ISNUMBER(D352)),INT(D352),"")</f>
        <v/>
      </c>
      <c r="X352">
        <f>IF(L352="",0,IF(G352="Yes",0,IF(NOT(ISNUMBER(F352)),0,IF(F352&lt;=0,0,IF(M352=3,1,IF(N352="",0,IF(INDEX(C_M,N352)=1,1,0)))))))</f>
        <v/>
      </c>
      <c r="Y352">
        <f>IF(LEFT(H352,3)="Not",1,0)</f>
        <v/>
      </c>
    </row>
    <row r="353">
      <c r="A353" s="18" t="n"/>
      <c r="B353" s="18" t="n"/>
      <c r="C353" s="18" t="n"/>
      <c r="D353" s="22" t="n"/>
      <c r="E353" s="19" t="n"/>
      <c r="F353" s="19" t="n"/>
      <c r="G353" s="18" t="n"/>
      <c r="H353" s="12">
        <f>IF(COUNTA(A353:G353)=0,"",IF(G353="Yes","Excused",IF(A353="","Not counted: course missing",IF(L353="","Not counted: course not on Courses sheet",IF(NOT(ISNUMBER(F353)),"Not counted: points possible missing",IF(F353&lt;=0,"Not counted: points possible missing",IF(X353=0,"Not counted: category not set up for this course",IF(E353="",IF(W353="","Upcoming",IF(W353&lt;Today,"Past due, no score yet","Upcoming")),IF(NOT(ISNUMBER(E353)),"Not counted: score isn't a number",IF(E353&lt;0,"Not counted: negative score",IF(U353=1,"Dropped (lowest)","Graded")))))))))))</f>
        <v/>
      </c>
      <c r="I353" s="16">
        <f>IF(P353=1,E353/F353,"")</f>
        <v/>
      </c>
      <c r="J353" s="17">
        <f>IF(W353="","",W353-Today)</f>
        <v/>
      </c>
      <c r="K353" t="n">
        <v>347</v>
      </c>
      <c r="L353">
        <f>IF(A353="","",IF(ISNUMBER(MATCH(A353,K_Name,0)),MATCH(A353,K_Name,0),""))</f>
        <v/>
      </c>
      <c r="M353">
        <f>IF(L353="","",INDEX(K_Mode,L353))</f>
        <v/>
      </c>
      <c r="N353">
        <f>IF(OR(L353="",B353=""),"",IF(ISNUMBER(MATCH(A353&amp;"|"&amp;B353,C_Key,0)),MATCH(A353&amp;"|"&amp;B353,C_Key,0),""))</f>
        <v/>
      </c>
      <c r="O353">
        <f>IF(N353="",0,INDEX(C_DropN,N353))</f>
        <v/>
      </c>
      <c r="P353">
        <f>IF(X353=1,IF(E353="",0,IF(ISNUMBER(E353),IF(E353&gt;=0,1,0),0)),0)</f>
        <v/>
      </c>
      <c r="Q353">
        <f>IF(AND(X353=1,E353=""),1,0)</f>
        <v/>
      </c>
      <c r="R353">
        <f>IF(P353=1,ROUND(E353/F353,10),"")</f>
        <v/>
      </c>
      <c r="S353">
        <f>IF(AND(P353=1,O353&gt;0),COUNTIFS(I_Course,A353,I_Cat,B353,I_Grd,1,I_Key,"&lt;"&amp;R353)+COUNTIFS(I_Course,A353,I_Cat,B353,I_Grd,1,I_Key,R353,I_Row,"&lt;"&amp;K353),"")</f>
        <v/>
      </c>
      <c r="T353">
        <f>IF(AND(P353=1,O353&gt;0),COUNTIFS(I_Course,A353,I_Cat,B353,I_Grd,1),"")</f>
        <v/>
      </c>
      <c r="U353">
        <f>IF(AND(P353=1,O353&gt;0),IF(S353&lt;MIN(O353,T353-1),1,0),0)</f>
        <v/>
      </c>
      <c r="V353">
        <f>IF(AND(P353=1,U353=0),1,0)</f>
        <v/>
      </c>
      <c r="W353">
        <f>IF(AND(Q353=1,ISNUMBER(D353)),INT(D353),"")</f>
        <v/>
      </c>
      <c r="X353">
        <f>IF(L353="",0,IF(G353="Yes",0,IF(NOT(ISNUMBER(F353)),0,IF(F353&lt;=0,0,IF(M353=3,1,IF(N353="",0,IF(INDEX(C_M,N353)=1,1,0)))))))</f>
        <v/>
      </c>
      <c r="Y353">
        <f>IF(LEFT(H353,3)="Not",1,0)</f>
        <v/>
      </c>
    </row>
    <row r="354">
      <c r="A354" s="18" t="n"/>
      <c r="B354" s="18" t="n"/>
      <c r="C354" s="18" t="n"/>
      <c r="D354" s="22" t="n"/>
      <c r="E354" s="19" t="n"/>
      <c r="F354" s="19" t="n"/>
      <c r="G354" s="18" t="n"/>
      <c r="H354" s="12">
        <f>IF(COUNTA(A354:G354)=0,"",IF(G354="Yes","Excused",IF(A354="","Not counted: course missing",IF(L354="","Not counted: course not on Courses sheet",IF(NOT(ISNUMBER(F354)),"Not counted: points possible missing",IF(F354&lt;=0,"Not counted: points possible missing",IF(X354=0,"Not counted: category not set up for this course",IF(E354="",IF(W354="","Upcoming",IF(W354&lt;Today,"Past due, no score yet","Upcoming")),IF(NOT(ISNUMBER(E354)),"Not counted: score isn't a number",IF(E354&lt;0,"Not counted: negative score",IF(U354=1,"Dropped (lowest)","Graded")))))))))))</f>
        <v/>
      </c>
      <c r="I354" s="16">
        <f>IF(P354=1,E354/F354,"")</f>
        <v/>
      </c>
      <c r="J354" s="17">
        <f>IF(W354="","",W354-Today)</f>
        <v/>
      </c>
      <c r="K354" t="n">
        <v>348</v>
      </c>
      <c r="L354">
        <f>IF(A354="","",IF(ISNUMBER(MATCH(A354,K_Name,0)),MATCH(A354,K_Name,0),""))</f>
        <v/>
      </c>
      <c r="M354">
        <f>IF(L354="","",INDEX(K_Mode,L354))</f>
        <v/>
      </c>
      <c r="N354">
        <f>IF(OR(L354="",B354=""),"",IF(ISNUMBER(MATCH(A354&amp;"|"&amp;B354,C_Key,0)),MATCH(A354&amp;"|"&amp;B354,C_Key,0),""))</f>
        <v/>
      </c>
      <c r="O354">
        <f>IF(N354="",0,INDEX(C_DropN,N354))</f>
        <v/>
      </c>
      <c r="P354">
        <f>IF(X354=1,IF(E354="",0,IF(ISNUMBER(E354),IF(E354&gt;=0,1,0),0)),0)</f>
        <v/>
      </c>
      <c r="Q354">
        <f>IF(AND(X354=1,E354=""),1,0)</f>
        <v/>
      </c>
      <c r="R354">
        <f>IF(P354=1,ROUND(E354/F354,10),"")</f>
        <v/>
      </c>
      <c r="S354">
        <f>IF(AND(P354=1,O354&gt;0),COUNTIFS(I_Course,A354,I_Cat,B354,I_Grd,1,I_Key,"&lt;"&amp;R354)+COUNTIFS(I_Course,A354,I_Cat,B354,I_Grd,1,I_Key,R354,I_Row,"&lt;"&amp;K354),"")</f>
        <v/>
      </c>
      <c r="T354">
        <f>IF(AND(P354=1,O354&gt;0),COUNTIFS(I_Course,A354,I_Cat,B354,I_Grd,1),"")</f>
        <v/>
      </c>
      <c r="U354">
        <f>IF(AND(P354=1,O354&gt;0),IF(S354&lt;MIN(O354,T354-1),1,0),0)</f>
        <v/>
      </c>
      <c r="V354">
        <f>IF(AND(P354=1,U354=0),1,0)</f>
        <v/>
      </c>
      <c r="W354">
        <f>IF(AND(Q354=1,ISNUMBER(D354)),INT(D354),"")</f>
        <v/>
      </c>
      <c r="X354">
        <f>IF(L354="",0,IF(G354="Yes",0,IF(NOT(ISNUMBER(F354)),0,IF(F354&lt;=0,0,IF(M354=3,1,IF(N354="",0,IF(INDEX(C_M,N354)=1,1,0)))))))</f>
        <v/>
      </c>
      <c r="Y354">
        <f>IF(LEFT(H354,3)="Not",1,0)</f>
        <v/>
      </c>
    </row>
    <row r="355">
      <c r="A355" s="18" t="n"/>
      <c r="B355" s="18" t="n"/>
      <c r="C355" s="18" t="n"/>
      <c r="D355" s="22" t="n"/>
      <c r="E355" s="19" t="n"/>
      <c r="F355" s="19" t="n"/>
      <c r="G355" s="18" t="n"/>
      <c r="H355" s="12">
        <f>IF(COUNTA(A355:G355)=0,"",IF(G355="Yes","Excused",IF(A355="","Not counted: course missing",IF(L355="","Not counted: course not on Courses sheet",IF(NOT(ISNUMBER(F355)),"Not counted: points possible missing",IF(F355&lt;=0,"Not counted: points possible missing",IF(X355=0,"Not counted: category not set up for this course",IF(E355="",IF(W355="","Upcoming",IF(W355&lt;Today,"Past due, no score yet","Upcoming")),IF(NOT(ISNUMBER(E355)),"Not counted: score isn't a number",IF(E355&lt;0,"Not counted: negative score",IF(U355=1,"Dropped (lowest)","Graded")))))))))))</f>
        <v/>
      </c>
      <c r="I355" s="16">
        <f>IF(P355=1,E355/F355,"")</f>
        <v/>
      </c>
      <c r="J355" s="17">
        <f>IF(W355="","",W355-Today)</f>
        <v/>
      </c>
      <c r="K355" t="n">
        <v>349</v>
      </c>
      <c r="L355">
        <f>IF(A355="","",IF(ISNUMBER(MATCH(A355,K_Name,0)),MATCH(A355,K_Name,0),""))</f>
        <v/>
      </c>
      <c r="M355">
        <f>IF(L355="","",INDEX(K_Mode,L355))</f>
        <v/>
      </c>
      <c r="N355">
        <f>IF(OR(L355="",B355=""),"",IF(ISNUMBER(MATCH(A355&amp;"|"&amp;B355,C_Key,0)),MATCH(A355&amp;"|"&amp;B355,C_Key,0),""))</f>
        <v/>
      </c>
      <c r="O355">
        <f>IF(N355="",0,INDEX(C_DropN,N355))</f>
        <v/>
      </c>
      <c r="P355">
        <f>IF(X355=1,IF(E355="",0,IF(ISNUMBER(E355),IF(E355&gt;=0,1,0),0)),0)</f>
        <v/>
      </c>
      <c r="Q355">
        <f>IF(AND(X355=1,E355=""),1,0)</f>
        <v/>
      </c>
      <c r="R355">
        <f>IF(P355=1,ROUND(E355/F355,10),"")</f>
        <v/>
      </c>
      <c r="S355">
        <f>IF(AND(P355=1,O355&gt;0),COUNTIFS(I_Course,A355,I_Cat,B355,I_Grd,1,I_Key,"&lt;"&amp;R355)+COUNTIFS(I_Course,A355,I_Cat,B355,I_Grd,1,I_Key,R355,I_Row,"&lt;"&amp;K355),"")</f>
        <v/>
      </c>
      <c r="T355">
        <f>IF(AND(P355=1,O355&gt;0),COUNTIFS(I_Course,A355,I_Cat,B355,I_Grd,1),"")</f>
        <v/>
      </c>
      <c r="U355">
        <f>IF(AND(P355=1,O355&gt;0),IF(S355&lt;MIN(O355,T355-1),1,0),0)</f>
        <v/>
      </c>
      <c r="V355">
        <f>IF(AND(P355=1,U355=0),1,0)</f>
        <v/>
      </c>
      <c r="W355">
        <f>IF(AND(Q355=1,ISNUMBER(D355)),INT(D355),"")</f>
        <v/>
      </c>
      <c r="X355">
        <f>IF(L355="",0,IF(G355="Yes",0,IF(NOT(ISNUMBER(F355)),0,IF(F355&lt;=0,0,IF(M355=3,1,IF(N355="",0,IF(INDEX(C_M,N355)=1,1,0)))))))</f>
        <v/>
      </c>
      <c r="Y355">
        <f>IF(LEFT(H355,3)="Not",1,0)</f>
        <v/>
      </c>
    </row>
    <row r="356">
      <c r="A356" s="18" t="n"/>
      <c r="B356" s="18" t="n"/>
      <c r="C356" s="18" t="n"/>
      <c r="D356" s="22" t="n"/>
      <c r="E356" s="19" t="n"/>
      <c r="F356" s="19" t="n"/>
      <c r="G356" s="18" t="n"/>
      <c r="H356" s="12">
        <f>IF(COUNTA(A356:G356)=0,"",IF(G356="Yes","Excused",IF(A356="","Not counted: course missing",IF(L356="","Not counted: course not on Courses sheet",IF(NOT(ISNUMBER(F356)),"Not counted: points possible missing",IF(F356&lt;=0,"Not counted: points possible missing",IF(X356=0,"Not counted: category not set up for this course",IF(E356="",IF(W356="","Upcoming",IF(W356&lt;Today,"Past due, no score yet","Upcoming")),IF(NOT(ISNUMBER(E356)),"Not counted: score isn't a number",IF(E356&lt;0,"Not counted: negative score",IF(U356=1,"Dropped (lowest)","Graded")))))))))))</f>
        <v/>
      </c>
      <c r="I356" s="16">
        <f>IF(P356=1,E356/F356,"")</f>
        <v/>
      </c>
      <c r="J356" s="17">
        <f>IF(W356="","",W356-Today)</f>
        <v/>
      </c>
      <c r="K356" t="n">
        <v>350</v>
      </c>
      <c r="L356">
        <f>IF(A356="","",IF(ISNUMBER(MATCH(A356,K_Name,0)),MATCH(A356,K_Name,0),""))</f>
        <v/>
      </c>
      <c r="M356">
        <f>IF(L356="","",INDEX(K_Mode,L356))</f>
        <v/>
      </c>
      <c r="N356">
        <f>IF(OR(L356="",B356=""),"",IF(ISNUMBER(MATCH(A356&amp;"|"&amp;B356,C_Key,0)),MATCH(A356&amp;"|"&amp;B356,C_Key,0),""))</f>
        <v/>
      </c>
      <c r="O356">
        <f>IF(N356="",0,INDEX(C_DropN,N356))</f>
        <v/>
      </c>
      <c r="P356">
        <f>IF(X356=1,IF(E356="",0,IF(ISNUMBER(E356),IF(E356&gt;=0,1,0),0)),0)</f>
        <v/>
      </c>
      <c r="Q356">
        <f>IF(AND(X356=1,E356=""),1,0)</f>
        <v/>
      </c>
      <c r="R356">
        <f>IF(P356=1,ROUND(E356/F356,10),"")</f>
        <v/>
      </c>
      <c r="S356">
        <f>IF(AND(P356=1,O356&gt;0),COUNTIFS(I_Course,A356,I_Cat,B356,I_Grd,1,I_Key,"&lt;"&amp;R356)+COUNTIFS(I_Course,A356,I_Cat,B356,I_Grd,1,I_Key,R356,I_Row,"&lt;"&amp;K356),"")</f>
        <v/>
      </c>
      <c r="T356">
        <f>IF(AND(P356=1,O356&gt;0),COUNTIFS(I_Course,A356,I_Cat,B356,I_Grd,1),"")</f>
        <v/>
      </c>
      <c r="U356">
        <f>IF(AND(P356=1,O356&gt;0),IF(S356&lt;MIN(O356,T356-1),1,0),0)</f>
        <v/>
      </c>
      <c r="V356">
        <f>IF(AND(P356=1,U356=0),1,0)</f>
        <v/>
      </c>
      <c r="W356">
        <f>IF(AND(Q356=1,ISNUMBER(D356)),INT(D356),"")</f>
        <v/>
      </c>
      <c r="X356">
        <f>IF(L356="",0,IF(G356="Yes",0,IF(NOT(ISNUMBER(F356)),0,IF(F356&lt;=0,0,IF(M356=3,1,IF(N356="",0,IF(INDEX(C_M,N356)=1,1,0)))))))</f>
        <v/>
      </c>
      <c r="Y356">
        <f>IF(LEFT(H356,3)="Not",1,0)</f>
        <v/>
      </c>
    </row>
    <row r="357">
      <c r="A357" s="18" t="n"/>
      <c r="B357" s="18" t="n"/>
      <c r="C357" s="18" t="n"/>
      <c r="D357" s="22" t="n"/>
      <c r="E357" s="19" t="n"/>
      <c r="F357" s="19" t="n"/>
      <c r="G357" s="18" t="n"/>
      <c r="H357" s="12">
        <f>IF(COUNTA(A357:G357)=0,"",IF(G357="Yes","Excused",IF(A357="","Not counted: course missing",IF(L357="","Not counted: course not on Courses sheet",IF(NOT(ISNUMBER(F357)),"Not counted: points possible missing",IF(F357&lt;=0,"Not counted: points possible missing",IF(X357=0,"Not counted: category not set up for this course",IF(E357="",IF(W357="","Upcoming",IF(W357&lt;Today,"Past due, no score yet","Upcoming")),IF(NOT(ISNUMBER(E357)),"Not counted: score isn't a number",IF(E357&lt;0,"Not counted: negative score",IF(U357=1,"Dropped (lowest)","Graded")))))))))))</f>
        <v/>
      </c>
      <c r="I357" s="16">
        <f>IF(P357=1,E357/F357,"")</f>
        <v/>
      </c>
      <c r="J357" s="17">
        <f>IF(W357="","",W357-Today)</f>
        <v/>
      </c>
      <c r="K357" t="n">
        <v>351</v>
      </c>
      <c r="L357">
        <f>IF(A357="","",IF(ISNUMBER(MATCH(A357,K_Name,0)),MATCH(A357,K_Name,0),""))</f>
        <v/>
      </c>
      <c r="M357">
        <f>IF(L357="","",INDEX(K_Mode,L357))</f>
        <v/>
      </c>
      <c r="N357">
        <f>IF(OR(L357="",B357=""),"",IF(ISNUMBER(MATCH(A357&amp;"|"&amp;B357,C_Key,0)),MATCH(A357&amp;"|"&amp;B357,C_Key,0),""))</f>
        <v/>
      </c>
      <c r="O357">
        <f>IF(N357="",0,INDEX(C_DropN,N357))</f>
        <v/>
      </c>
      <c r="P357">
        <f>IF(X357=1,IF(E357="",0,IF(ISNUMBER(E357),IF(E357&gt;=0,1,0),0)),0)</f>
        <v/>
      </c>
      <c r="Q357">
        <f>IF(AND(X357=1,E357=""),1,0)</f>
        <v/>
      </c>
      <c r="R357">
        <f>IF(P357=1,ROUND(E357/F357,10),"")</f>
        <v/>
      </c>
      <c r="S357">
        <f>IF(AND(P357=1,O357&gt;0),COUNTIFS(I_Course,A357,I_Cat,B357,I_Grd,1,I_Key,"&lt;"&amp;R357)+COUNTIFS(I_Course,A357,I_Cat,B357,I_Grd,1,I_Key,R357,I_Row,"&lt;"&amp;K357),"")</f>
        <v/>
      </c>
      <c r="T357">
        <f>IF(AND(P357=1,O357&gt;0),COUNTIFS(I_Course,A357,I_Cat,B357,I_Grd,1),"")</f>
        <v/>
      </c>
      <c r="U357">
        <f>IF(AND(P357=1,O357&gt;0),IF(S357&lt;MIN(O357,T357-1),1,0),0)</f>
        <v/>
      </c>
      <c r="V357">
        <f>IF(AND(P357=1,U357=0),1,0)</f>
        <v/>
      </c>
      <c r="W357">
        <f>IF(AND(Q357=1,ISNUMBER(D357)),INT(D357),"")</f>
        <v/>
      </c>
      <c r="X357">
        <f>IF(L357="",0,IF(G357="Yes",0,IF(NOT(ISNUMBER(F357)),0,IF(F357&lt;=0,0,IF(M357=3,1,IF(N357="",0,IF(INDEX(C_M,N357)=1,1,0)))))))</f>
        <v/>
      </c>
      <c r="Y357">
        <f>IF(LEFT(H357,3)="Not",1,0)</f>
        <v/>
      </c>
    </row>
    <row r="358">
      <c r="A358" s="18" t="n"/>
      <c r="B358" s="18" t="n"/>
      <c r="C358" s="18" t="n"/>
      <c r="D358" s="22" t="n"/>
      <c r="E358" s="19" t="n"/>
      <c r="F358" s="19" t="n"/>
      <c r="G358" s="18" t="n"/>
      <c r="H358" s="12">
        <f>IF(COUNTA(A358:G358)=0,"",IF(G358="Yes","Excused",IF(A358="","Not counted: course missing",IF(L358="","Not counted: course not on Courses sheet",IF(NOT(ISNUMBER(F358)),"Not counted: points possible missing",IF(F358&lt;=0,"Not counted: points possible missing",IF(X358=0,"Not counted: category not set up for this course",IF(E358="",IF(W358="","Upcoming",IF(W358&lt;Today,"Past due, no score yet","Upcoming")),IF(NOT(ISNUMBER(E358)),"Not counted: score isn't a number",IF(E358&lt;0,"Not counted: negative score",IF(U358=1,"Dropped (lowest)","Graded")))))))))))</f>
        <v/>
      </c>
      <c r="I358" s="16">
        <f>IF(P358=1,E358/F358,"")</f>
        <v/>
      </c>
      <c r="J358" s="17">
        <f>IF(W358="","",W358-Today)</f>
        <v/>
      </c>
      <c r="K358" t="n">
        <v>352</v>
      </c>
      <c r="L358">
        <f>IF(A358="","",IF(ISNUMBER(MATCH(A358,K_Name,0)),MATCH(A358,K_Name,0),""))</f>
        <v/>
      </c>
      <c r="M358">
        <f>IF(L358="","",INDEX(K_Mode,L358))</f>
        <v/>
      </c>
      <c r="N358">
        <f>IF(OR(L358="",B358=""),"",IF(ISNUMBER(MATCH(A358&amp;"|"&amp;B358,C_Key,0)),MATCH(A358&amp;"|"&amp;B358,C_Key,0),""))</f>
        <v/>
      </c>
      <c r="O358">
        <f>IF(N358="",0,INDEX(C_DropN,N358))</f>
        <v/>
      </c>
      <c r="P358">
        <f>IF(X358=1,IF(E358="",0,IF(ISNUMBER(E358),IF(E358&gt;=0,1,0),0)),0)</f>
        <v/>
      </c>
      <c r="Q358">
        <f>IF(AND(X358=1,E358=""),1,0)</f>
        <v/>
      </c>
      <c r="R358">
        <f>IF(P358=1,ROUND(E358/F358,10),"")</f>
        <v/>
      </c>
      <c r="S358">
        <f>IF(AND(P358=1,O358&gt;0),COUNTIFS(I_Course,A358,I_Cat,B358,I_Grd,1,I_Key,"&lt;"&amp;R358)+COUNTIFS(I_Course,A358,I_Cat,B358,I_Grd,1,I_Key,R358,I_Row,"&lt;"&amp;K358),"")</f>
        <v/>
      </c>
      <c r="T358">
        <f>IF(AND(P358=1,O358&gt;0),COUNTIFS(I_Course,A358,I_Cat,B358,I_Grd,1),"")</f>
        <v/>
      </c>
      <c r="U358">
        <f>IF(AND(P358=1,O358&gt;0),IF(S358&lt;MIN(O358,T358-1),1,0),0)</f>
        <v/>
      </c>
      <c r="V358">
        <f>IF(AND(P358=1,U358=0),1,0)</f>
        <v/>
      </c>
      <c r="W358">
        <f>IF(AND(Q358=1,ISNUMBER(D358)),INT(D358),"")</f>
        <v/>
      </c>
      <c r="X358">
        <f>IF(L358="",0,IF(G358="Yes",0,IF(NOT(ISNUMBER(F358)),0,IF(F358&lt;=0,0,IF(M358=3,1,IF(N358="",0,IF(INDEX(C_M,N358)=1,1,0)))))))</f>
        <v/>
      </c>
      <c r="Y358">
        <f>IF(LEFT(H358,3)="Not",1,0)</f>
        <v/>
      </c>
    </row>
    <row r="359">
      <c r="A359" s="18" t="n"/>
      <c r="B359" s="18" t="n"/>
      <c r="C359" s="18" t="n"/>
      <c r="D359" s="22" t="n"/>
      <c r="E359" s="19" t="n"/>
      <c r="F359" s="19" t="n"/>
      <c r="G359" s="18" t="n"/>
      <c r="H359" s="12">
        <f>IF(COUNTA(A359:G359)=0,"",IF(G359="Yes","Excused",IF(A359="","Not counted: course missing",IF(L359="","Not counted: course not on Courses sheet",IF(NOT(ISNUMBER(F359)),"Not counted: points possible missing",IF(F359&lt;=0,"Not counted: points possible missing",IF(X359=0,"Not counted: category not set up for this course",IF(E359="",IF(W359="","Upcoming",IF(W359&lt;Today,"Past due, no score yet","Upcoming")),IF(NOT(ISNUMBER(E359)),"Not counted: score isn't a number",IF(E359&lt;0,"Not counted: negative score",IF(U359=1,"Dropped (lowest)","Graded")))))))))))</f>
        <v/>
      </c>
      <c r="I359" s="16">
        <f>IF(P359=1,E359/F359,"")</f>
        <v/>
      </c>
      <c r="J359" s="17">
        <f>IF(W359="","",W359-Today)</f>
        <v/>
      </c>
      <c r="K359" t="n">
        <v>353</v>
      </c>
      <c r="L359">
        <f>IF(A359="","",IF(ISNUMBER(MATCH(A359,K_Name,0)),MATCH(A359,K_Name,0),""))</f>
        <v/>
      </c>
      <c r="M359">
        <f>IF(L359="","",INDEX(K_Mode,L359))</f>
        <v/>
      </c>
      <c r="N359">
        <f>IF(OR(L359="",B359=""),"",IF(ISNUMBER(MATCH(A359&amp;"|"&amp;B359,C_Key,0)),MATCH(A359&amp;"|"&amp;B359,C_Key,0),""))</f>
        <v/>
      </c>
      <c r="O359">
        <f>IF(N359="",0,INDEX(C_DropN,N359))</f>
        <v/>
      </c>
      <c r="P359">
        <f>IF(X359=1,IF(E359="",0,IF(ISNUMBER(E359),IF(E359&gt;=0,1,0),0)),0)</f>
        <v/>
      </c>
      <c r="Q359">
        <f>IF(AND(X359=1,E359=""),1,0)</f>
        <v/>
      </c>
      <c r="R359">
        <f>IF(P359=1,ROUND(E359/F359,10),"")</f>
        <v/>
      </c>
      <c r="S359">
        <f>IF(AND(P359=1,O359&gt;0),COUNTIFS(I_Course,A359,I_Cat,B359,I_Grd,1,I_Key,"&lt;"&amp;R359)+COUNTIFS(I_Course,A359,I_Cat,B359,I_Grd,1,I_Key,R359,I_Row,"&lt;"&amp;K359),"")</f>
        <v/>
      </c>
      <c r="T359">
        <f>IF(AND(P359=1,O359&gt;0),COUNTIFS(I_Course,A359,I_Cat,B359,I_Grd,1),"")</f>
        <v/>
      </c>
      <c r="U359">
        <f>IF(AND(P359=1,O359&gt;0),IF(S359&lt;MIN(O359,T359-1),1,0),0)</f>
        <v/>
      </c>
      <c r="V359">
        <f>IF(AND(P359=1,U359=0),1,0)</f>
        <v/>
      </c>
      <c r="W359">
        <f>IF(AND(Q359=1,ISNUMBER(D359)),INT(D359),"")</f>
        <v/>
      </c>
      <c r="X359">
        <f>IF(L359="",0,IF(G359="Yes",0,IF(NOT(ISNUMBER(F359)),0,IF(F359&lt;=0,0,IF(M359=3,1,IF(N359="",0,IF(INDEX(C_M,N359)=1,1,0)))))))</f>
        <v/>
      </c>
      <c r="Y359">
        <f>IF(LEFT(H359,3)="Not",1,0)</f>
        <v/>
      </c>
    </row>
    <row r="360">
      <c r="A360" s="18" t="n"/>
      <c r="B360" s="18" t="n"/>
      <c r="C360" s="18" t="n"/>
      <c r="D360" s="22" t="n"/>
      <c r="E360" s="19" t="n"/>
      <c r="F360" s="19" t="n"/>
      <c r="G360" s="18" t="n"/>
      <c r="H360" s="12">
        <f>IF(COUNTA(A360:G360)=0,"",IF(G360="Yes","Excused",IF(A360="","Not counted: course missing",IF(L360="","Not counted: course not on Courses sheet",IF(NOT(ISNUMBER(F360)),"Not counted: points possible missing",IF(F360&lt;=0,"Not counted: points possible missing",IF(X360=0,"Not counted: category not set up for this course",IF(E360="",IF(W360="","Upcoming",IF(W360&lt;Today,"Past due, no score yet","Upcoming")),IF(NOT(ISNUMBER(E360)),"Not counted: score isn't a number",IF(E360&lt;0,"Not counted: negative score",IF(U360=1,"Dropped (lowest)","Graded")))))))))))</f>
        <v/>
      </c>
      <c r="I360" s="16">
        <f>IF(P360=1,E360/F360,"")</f>
        <v/>
      </c>
      <c r="J360" s="17">
        <f>IF(W360="","",W360-Today)</f>
        <v/>
      </c>
      <c r="K360" t="n">
        <v>354</v>
      </c>
      <c r="L360">
        <f>IF(A360="","",IF(ISNUMBER(MATCH(A360,K_Name,0)),MATCH(A360,K_Name,0),""))</f>
        <v/>
      </c>
      <c r="M360">
        <f>IF(L360="","",INDEX(K_Mode,L360))</f>
        <v/>
      </c>
      <c r="N360">
        <f>IF(OR(L360="",B360=""),"",IF(ISNUMBER(MATCH(A360&amp;"|"&amp;B360,C_Key,0)),MATCH(A360&amp;"|"&amp;B360,C_Key,0),""))</f>
        <v/>
      </c>
      <c r="O360">
        <f>IF(N360="",0,INDEX(C_DropN,N360))</f>
        <v/>
      </c>
      <c r="P360">
        <f>IF(X360=1,IF(E360="",0,IF(ISNUMBER(E360),IF(E360&gt;=0,1,0),0)),0)</f>
        <v/>
      </c>
      <c r="Q360">
        <f>IF(AND(X360=1,E360=""),1,0)</f>
        <v/>
      </c>
      <c r="R360">
        <f>IF(P360=1,ROUND(E360/F360,10),"")</f>
        <v/>
      </c>
      <c r="S360">
        <f>IF(AND(P360=1,O360&gt;0),COUNTIFS(I_Course,A360,I_Cat,B360,I_Grd,1,I_Key,"&lt;"&amp;R360)+COUNTIFS(I_Course,A360,I_Cat,B360,I_Grd,1,I_Key,R360,I_Row,"&lt;"&amp;K360),"")</f>
        <v/>
      </c>
      <c r="T360">
        <f>IF(AND(P360=1,O360&gt;0),COUNTIFS(I_Course,A360,I_Cat,B360,I_Grd,1),"")</f>
        <v/>
      </c>
      <c r="U360">
        <f>IF(AND(P360=1,O360&gt;0),IF(S360&lt;MIN(O360,T360-1),1,0),0)</f>
        <v/>
      </c>
      <c r="V360">
        <f>IF(AND(P360=1,U360=0),1,0)</f>
        <v/>
      </c>
      <c r="W360">
        <f>IF(AND(Q360=1,ISNUMBER(D360)),INT(D360),"")</f>
        <v/>
      </c>
      <c r="X360">
        <f>IF(L360="",0,IF(G360="Yes",0,IF(NOT(ISNUMBER(F360)),0,IF(F360&lt;=0,0,IF(M360=3,1,IF(N360="",0,IF(INDEX(C_M,N360)=1,1,0)))))))</f>
        <v/>
      </c>
      <c r="Y360">
        <f>IF(LEFT(H360,3)="Not",1,0)</f>
        <v/>
      </c>
    </row>
    <row r="361">
      <c r="A361" s="18" t="n"/>
      <c r="B361" s="18" t="n"/>
      <c r="C361" s="18" t="n"/>
      <c r="D361" s="22" t="n"/>
      <c r="E361" s="19" t="n"/>
      <c r="F361" s="19" t="n"/>
      <c r="G361" s="18" t="n"/>
      <c r="H361" s="12">
        <f>IF(COUNTA(A361:G361)=0,"",IF(G361="Yes","Excused",IF(A361="","Not counted: course missing",IF(L361="","Not counted: course not on Courses sheet",IF(NOT(ISNUMBER(F361)),"Not counted: points possible missing",IF(F361&lt;=0,"Not counted: points possible missing",IF(X361=0,"Not counted: category not set up for this course",IF(E361="",IF(W361="","Upcoming",IF(W361&lt;Today,"Past due, no score yet","Upcoming")),IF(NOT(ISNUMBER(E361)),"Not counted: score isn't a number",IF(E361&lt;0,"Not counted: negative score",IF(U361=1,"Dropped (lowest)","Graded")))))))))))</f>
        <v/>
      </c>
      <c r="I361" s="16">
        <f>IF(P361=1,E361/F361,"")</f>
        <v/>
      </c>
      <c r="J361" s="17">
        <f>IF(W361="","",W361-Today)</f>
        <v/>
      </c>
      <c r="K361" t="n">
        <v>355</v>
      </c>
      <c r="L361">
        <f>IF(A361="","",IF(ISNUMBER(MATCH(A361,K_Name,0)),MATCH(A361,K_Name,0),""))</f>
        <v/>
      </c>
      <c r="M361">
        <f>IF(L361="","",INDEX(K_Mode,L361))</f>
        <v/>
      </c>
      <c r="N361">
        <f>IF(OR(L361="",B361=""),"",IF(ISNUMBER(MATCH(A361&amp;"|"&amp;B361,C_Key,0)),MATCH(A361&amp;"|"&amp;B361,C_Key,0),""))</f>
        <v/>
      </c>
      <c r="O361">
        <f>IF(N361="",0,INDEX(C_DropN,N361))</f>
        <v/>
      </c>
      <c r="P361">
        <f>IF(X361=1,IF(E361="",0,IF(ISNUMBER(E361),IF(E361&gt;=0,1,0),0)),0)</f>
        <v/>
      </c>
      <c r="Q361">
        <f>IF(AND(X361=1,E361=""),1,0)</f>
        <v/>
      </c>
      <c r="R361">
        <f>IF(P361=1,ROUND(E361/F361,10),"")</f>
        <v/>
      </c>
      <c r="S361">
        <f>IF(AND(P361=1,O361&gt;0),COUNTIFS(I_Course,A361,I_Cat,B361,I_Grd,1,I_Key,"&lt;"&amp;R361)+COUNTIFS(I_Course,A361,I_Cat,B361,I_Grd,1,I_Key,R361,I_Row,"&lt;"&amp;K361),"")</f>
        <v/>
      </c>
      <c r="T361">
        <f>IF(AND(P361=1,O361&gt;0),COUNTIFS(I_Course,A361,I_Cat,B361,I_Grd,1),"")</f>
        <v/>
      </c>
      <c r="U361">
        <f>IF(AND(P361=1,O361&gt;0),IF(S361&lt;MIN(O361,T361-1),1,0),0)</f>
        <v/>
      </c>
      <c r="V361">
        <f>IF(AND(P361=1,U361=0),1,0)</f>
        <v/>
      </c>
      <c r="W361">
        <f>IF(AND(Q361=1,ISNUMBER(D361)),INT(D361),"")</f>
        <v/>
      </c>
      <c r="X361">
        <f>IF(L361="",0,IF(G361="Yes",0,IF(NOT(ISNUMBER(F361)),0,IF(F361&lt;=0,0,IF(M361=3,1,IF(N361="",0,IF(INDEX(C_M,N361)=1,1,0)))))))</f>
        <v/>
      </c>
      <c r="Y361">
        <f>IF(LEFT(H361,3)="Not",1,0)</f>
        <v/>
      </c>
    </row>
    <row r="362">
      <c r="A362" s="18" t="n"/>
      <c r="B362" s="18" t="n"/>
      <c r="C362" s="18" t="n"/>
      <c r="D362" s="22" t="n"/>
      <c r="E362" s="19" t="n"/>
      <c r="F362" s="19" t="n"/>
      <c r="G362" s="18" t="n"/>
      <c r="H362" s="12">
        <f>IF(COUNTA(A362:G362)=0,"",IF(G362="Yes","Excused",IF(A362="","Not counted: course missing",IF(L362="","Not counted: course not on Courses sheet",IF(NOT(ISNUMBER(F362)),"Not counted: points possible missing",IF(F362&lt;=0,"Not counted: points possible missing",IF(X362=0,"Not counted: category not set up for this course",IF(E362="",IF(W362="","Upcoming",IF(W362&lt;Today,"Past due, no score yet","Upcoming")),IF(NOT(ISNUMBER(E362)),"Not counted: score isn't a number",IF(E362&lt;0,"Not counted: negative score",IF(U362=1,"Dropped (lowest)","Graded")))))))))))</f>
        <v/>
      </c>
      <c r="I362" s="16">
        <f>IF(P362=1,E362/F362,"")</f>
        <v/>
      </c>
      <c r="J362" s="17">
        <f>IF(W362="","",W362-Today)</f>
        <v/>
      </c>
      <c r="K362" t="n">
        <v>356</v>
      </c>
      <c r="L362">
        <f>IF(A362="","",IF(ISNUMBER(MATCH(A362,K_Name,0)),MATCH(A362,K_Name,0),""))</f>
        <v/>
      </c>
      <c r="M362">
        <f>IF(L362="","",INDEX(K_Mode,L362))</f>
        <v/>
      </c>
      <c r="N362">
        <f>IF(OR(L362="",B362=""),"",IF(ISNUMBER(MATCH(A362&amp;"|"&amp;B362,C_Key,0)),MATCH(A362&amp;"|"&amp;B362,C_Key,0),""))</f>
        <v/>
      </c>
      <c r="O362">
        <f>IF(N362="",0,INDEX(C_DropN,N362))</f>
        <v/>
      </c>
      <c r="P362">
        <f>IF(X362=1,IF(E362="",0,IF(ISNUMBER(E362),IF(E362&gt;=0,1,0),0)),0)</f>
        <v/>
      </c>
      <c r="Q362">
        <f>IF(AND(X362=1,E362=""),1,0)</f>
        <v/>
      </c>
      <c r="R362">
        <f>IF(P362=1,ROUND(E362/F362,10),"")</f>
        <v/>
      </c>
      <c r="S362">
        <f>IF(AND(P362=1,O362&gt;0),COUNTIFS(I_Course,A362,I_Cat,B362,I_Grd,1,I_Key,"&lt;"&amp;R362)+COUNTIFS(I_Course,A362,I_Cat,B362,I_Grd,1,I_Key,R362,I_Row,"&lt;"&amp;K362),"")</f>
        <v/>
      </c>
      <c r="T362">
        <f>IF(AND(P362=1,O362&gt;0),COUNTIFS(I_Course,A362,I_Cat,B362,I_Grd,1),"")</f>
        <v/>
      </c>
      <c r="U362">
        <f>IF(AND(P362=1,O362&gt;0),IF(S362&lt;MIN(O362,T362-1),1,0),0)</f>
        <v/>
      </c>
      <c r="V362">
        <f>IF(AND(P362=1,U362=0),1,0)</f>
        <v/>
      </c>
      <c r="W362">
        <f>IF(AND(Q362=1,ISNUMBER(D362)),INT(D362),"")</f>
        <v/>
      </c>
      <c r="X362">
        <f>IF(L362="",0,IF(G362="Yes",0,IF(NOT(ISNUMBER(F362)),0,IF(F362&lt;=0,0,IF(M362=3,1,IF(N362="",0,IF(INDEX(C_M,N362)=1,1,0)))))))</f>
        <v/>
      </c>
      <c r="Y362">
        <f>IF(LEFT(H362,3)="Not",1,0)</f>
        <v/>
      </c>
    </row>
    <row r="363">
      <c r="A363" s="18" t="n"/>
      <c r="B363" s="18" t="n"/>
      <c r="C363" s="18" t="n"/>
      <c r="D363" s="22" t="n"/>
      <c r="E363" s="19" t="n"/>
      <c r="F363" s="19" t="n"/>
      <c r="G363" s="18" t="n"/>
      <c r="H363" s="12">
        <f>IF(COUNTA(A363:G363)=0,"",IF(G363="Yes","Excused",IF(A363="","Not counted: course missing",IF(L363="","Not counted: course not on Courses sheet",IF(NOT(ISNUMBER(F363)),"Not counted: points possible missing",IF(F363&lt;=0,"Not counted: points possible missing",IF(X363=0,"Not counted: category not set up for this course",IF(E363="",IF(W363="","Upcoming",IF(W363&lt;Today,"Past due, no score yet","Upcoming")),IF(NOT(ISNUMBER(E363)),"Not counted: score isn't a number",IF(E363&lt;0,"Not counted: negative score",IF(U363=1,"Dropped (lowest)","Graded")))))))))))</f>
        <v/>
      </c>
      <c r="I363" s="16">
        <f>IF(P363=1,E363/F363,"")</f>
        <v/>
      </c>
      <c r="J363" s="17">
        <f>IF(W363="","",W363-Today)</f>
        <v/>
      </c>
      <c r="K363" t="n">
        <v>357</v>
      </c>
      <c r="L363">
        <f>IF(A363="","",IF(ISNUMBER(MATCH(A363,K_Name,0)),MATCH(A363,K_Name,0),""))</f>
        <v/>
      </c>
      <c r="M363">
        <f>IF(L363="","",INDEX(K_Mode,L363))</f>
        <v/>
      </c>
      <c r="N363">
        <f>IF(OR(L363="",B363=""),"",IF(ISNUMBER(MATCH(A363&amp;"|"&amp;B363,C_Key,0)),MATCH(A363&amp;"|"&amp;B363,C_Key,0),""))</f>
        <v/>
      </c>
      <c r="O363">
        <f>IF(N363="",0,INDEX(C_DropN,N363))</f>
        <v/>
      </c>
      <c r="P363">
        <f>IF(X363=1,IF(E363="",0,IF(ISNUMBER(E363),IF(E363&gt;=0,1,0),0)),0)</f>
        <v/>
      </c>
      <c r="Q363">
        <f>IF(AND(X363=1,E363=""),1,0)</f>
        <v/>
      </c>
      <c r="R363">
        <f>IF(P363=1,ROUND(E363/F363,10),"")</f>
        <v/>
      </c>
      <c r="S363">
        <f>IF(AND(P363=1,O363&gt;0),COUNTIFS(I_Course,A363,I_Cat,B363,I_Grd,1,I_Key,"&lt;"&amp;R363)+COUNTIFS(I_Course,A363,I_Cat,B363,I_Grd,1,I_Key,R363,I_Row,"&lt;"&amp;K363),"")</f>
        <v/>
      </c>
      <c r="T363">
        <f>IF(AND(P363=1,O363&gt;0),COUNTIFS(I_Course,A363,I_Cat,B363,I_Grd,1),"")</f>
        <v/>
      </c>
      <c r="U363">
        <f>IF(AND(P363=1,O363&gt;0),IF(S363&lt;MIN(O363,T363-1),1,0),0)</f>
        <v/>
      </c>
      <c r="V363">
        <f>IF(AND(P363=1,U363=0),1,0)</f>
        <v/>
      </c>
      <c r="W363">
        <f>IF(AND(Q363=1,ISNUMBER(D363)),INT(D363),"")</f>
        <v/>
      </c>
      <c r="X363">
        <f>IF(L363="",0,IF(G363="Yes",0,IF(NOT(ISNUMBER(F363)),0,IF(F363&lt;=0,0,IF(M363=3,1,IF(N363="",0,IF(INDEX(C_M,N363)=1,1,0)))))))</f>
        <v/>
      </c>
      <c r="Y363">
        <f>IF(LEFT(H363,3)="Not",1,0)</f>
        <v/>
      </c>
    </row>
    <row r="364">
      <c r="A364" s="18" t="n"/>
      <c r="B364" s="18" t="n"/>
      <c r="C364" s="18" t="n"/>
      <c r="D364" s="22" t="n"/>
      <c r="E364" s="19" t="n"/>
      <c r="F364" s="19" t="n"/>
      <c r="G364" s="18" t="n"/>
      <c r="H364" s="12">
        <f>IF(COUNTA(A364:G364)=0,"",IF(G364="Yes","Excused",IF(A364="","Not counted: course missing",IF(L364="","Not counted: course not on Courses sheet",IF(NOT(ISNUMBER(F364)),"Not counted: points possible missing",IF(F364&lt;=0,"Not counted: points possible missing",IF(X364=0,"Not counted: category not set up for this course",IF(E364="",IF(W364="","Upcoming",IF(W364&lt;Today,"Past due, no score yet","Upcoming")),IF(NOT(ISNUMBER(E364)),"Not counted: score isn't a number",IF(E364&lt;0,"Not counted: negative score",IF(U364=1,"Dropped (lowest)","Graded")))))))))))</f>
        <v/>
      </c>
      <c r="I364" s="16">
        <f>IF(P364=1,E364/F364,"")</f>
        <v/>
      </c>
      <c r="J364" s="17">
        <f>IF(W364="","",W364-Today)</f>
        <v/>
      </c>
      <c r="K364" t="n">
        <v>358</v>
      </c>
      <c r="L364">
        <f>IF(A364="","",IF(ISNUMBER(MATCH(A364,K_Name,0)),MATCH(A364,K_Name,0),""))</f>
        <v/>
      </c>
      <c r="M364">
        <f>IF(L364="","",INDEX(K_Mode,L364))</f>
        <v/>
      </c>
      <c r="N364">
        <f>IF(OR(L364="",B364=""),"",IF(ISNUMBER(MATCH(A364&amp;"|"&amp;B364,C_Key,0)),MATCH(A364&amp;"|"&amp;B364,C_Key,0),""))</f>
        <v/>
      </c>
      <c r="O364">
        <f>IF(N364="",0,INDEX(C_DropN,N364))</f>
        <v/>
      </c>
      <c r="P364">
        <f>IF(X364=1,IF(E364="",0,IF(ISNUMBER(E364),IF(E364&gt;=0,1,0),0)),0)</f>
        <v/>
      </c>
      <c r="Q364">
        <f>IF(AND(X364=1,E364=""),1,0)</f>
        <v/>
      </c>
      <c r="R364">
        <f>IF(P364=1,ROUND(E364/F364,10),"")</f>
        <v/>
      </c>
      <c r="S364">
        <f>IF(AND(P364=1,O364&gt;0),COUNTIFS(I_Course,A364,I_Cat,B364,I_Grd,1,I_Key,"&lt;"&amp;R364)+COUNTIFS(I_Course,A364,I_Cat,B364,I_Grd,1,I_Key,R364,I_Row,"&lt;"&amp;K364),"")</f>
        <v/>
      </c>
      <c r="T364">
        <f>IF(AND(P364=1,O364&gt;0),COUNTIFS(I_Course,A364,I_Cat,B364,I_Grd,1),"")</f>
        <v/>
      </c>
      <c r="U364">
        <f>IF(AND(P364=1,O364&gt;0),IF(S364&lt;MIN(O364,T364-1),1,0),0)</f>
        <v/>
      </c>
      <c r="V364">
        <f>IF(AND(P364=1,U364=0),1,0)</f>
        <v/>
      </c>
      <c r="W364">
        <f>IF(AND(Q364=1,ISNUMBER(D364)),INT(D364),"")</f>
        <v/>
      </c>
      <c r="X364">
        <f>IF(L364="",0,IF(G364="Yes",0,IF(NOT(ISNUMBER(F364)),0,IF(F364&lt;=0,0,IF(M364=3,1,IF(N364="",0,IF(INDEX(C_M,N364)=1,1,0)))))))</f>
        <v/>
      </c>
      <c r="Y364">
        <f>IF(LEFT(H364,3)="Not",1,0)</f>
        <v/>
      </c>
    </row>
    <row r="365">
      <c r="A365" s="18" t="n"/>
      <c r="B365" s="18" t="n"/>
      <c r="C365" s="18" t="n"/>
      <c r="D365" s="22" t="n"/>
      <c r="E365" s="19" t="n"/>
      <c r="F365" s="19" t="n"/>
      <c r="G365" s="18" t="n"/>
      <c r="H365" s="12">
        <f>IF(COUNTA(A365:G365)=0,"",IF(G365="Yes","Excused",IF(A365="","Not counted: course missing",IF(L365="","Not counted: course not on Courses sheet",IF(NOT(ISNUMBER(F365)),"Not counted: points possible missing",IF(F365&lt;=0,"Not counted: points possible missing",IF(X365=0,"Not counted: category not set up for this course",IF(E365="",IF(W365="","Upcoming",IF(W365&lt;Today,"Past due, no score yet","Upcoming")),IF(NOT(ISNUMBER(E365)),"Not counted: score isn't a number",IF(E365&lt;0,"Not counted: negative score",IF(U365=1,"Dropped (lowest)","Graded")))))))))))</f>
        <v/>
      </c>
      <c r="I365" s="16">
        <f>IF(P365=1,E365/F365,"")</f>
        <v/>
      </c>
      <c r="J365" s="17">
        <f>IF(W365="","",W365-Today)</f>
        <v/>
      </c>
      <c r="K365" t="n">
        <v>359</v>
      </c>
      <c r="L365">
        <f>IF(A365="","",IF(ISNUMBER(MATCH(A365,K_Name,0)),MATCH(A365,K_Name,0),""))</f>
        <v/>
      </c>
      <c r="M365">
        <f>IF(L365="","",INDEX(K_Mode,L365))</f>
        <v/>
      </c>
      <c r="N365">
        <f>IF(OR(L365="",B365=""),"",IF(ISNUMBER(MATCH(A365&amp;"|"&amp;B365,C_Key,0)),MATCH(A365&amp;"|"&amp;B365,C_Key,0),""))</f>
        <v/>
      </c>
      <c r="O365">
        <f>IF(N365="",0,INDEX(C_DropN,N365))</f>
        <v/>
      </c>
      <c r="P365">
        <f>IF(X365=1,IF(E365="",0,IF(ISNUMBER(E365),IF(E365&gt;=0,1,0),0)),0)</f>
        <v/>
      </c>
      <c r="Q365">
        <f>IF(AND(X365=1,E365=""),1,0)</f>
        <v/>
      </c>
      <c r="R365">
        <f>IF(P365=1,ROUND(E365/F365,10),"")</f>
        <v/>
      </c>
      <c r="S365">
        <f>IF(AND(P365=1,O365&gt;0),COUNTIFS(I_Course,A365,I_Cat,B365,I_Grd,1,I_Key,"&lt;"&amp;R365)+COUNTIFS(I_Course,A365,I_Cat,B365,I_Grd,1,I_Key,R365,I_Row,"&lt;"&amp;K365),"")</f>
        <v/>
      </c>
      <c r="T365">
        <f>IF(AND(P365=1,O365&gt;0),COUNTIFS(I_Course,A365,I_Cat,B365,I_Grd,1),"")</f>
        <v/>
      </c>
      <c r="U365">
        <f>IF(AND(P365=1,O365&gt;0),IF(S365&lt;MIN(O365,T365-1),1,0),0)</f>
        <v/>
      </c>
      <c r="V365">
        <f>IF(AND(P365=1,U365=0),1,0)</f>
        <v/>
      </c>
      <c r="W365">
        <f>IF(AND(Q365=1,ISNUMBER(D365)),INT(D365),"")</f>
        <v/>
      </c>
      <c r="X365">
        <f>IF(L365="",0,IF(G365="Yes",0,IF(NOT(ISNUMBER(F365)),0,IF(F365&lt;=0,0,IF(M365=3,1,IF(N365="",0,IF(INDEX(C_M,N365)=1,1,0)))))))</f>
        <v/>
      </c>
      <c r="Y365">
        <f>IF(LEFT(H365,3)="Not",1,0)</f>
        <v/>
      </c>
    </row>
    <row r="366">
      <c r="A366" s="18" t="n"/>
      <c r="B366" s="18" t="n"/>
      <c r="C366" s="18" t="n"/>
      <c r="D366" s="22" t="n"/>
      <c r="E366" s="19" t="n"/>
      <c r="F366" s="19" t="n"/>
      <c r="G366" s="18" t="n"/>
      <c r="H366" s="12">
        <f>IF(COUNTA(A366:G366)=0,"",IF(G366="Yes","Excused",IF(A366="","Not counted: course missing",IF(L366="","Not counted: course not on Courses sheet",IF(NOT(ISNUMBER(F366)),"Not counted: points possible missing",IF(F366&lt;=0,"Not counted: points possible missing",IF(X366=0,"Not counted: category not set up for this course",IF(E366="",IF(W366="","Upcoming",IF(W366&lt;Today,"Past due, no score yet","Upcoming")),IF(NOT(ISNUMBER(E366)),"Not counted: score isn't a number",IF(E366&lt;0,"Not counted: negative score",IF(U366=1,"Dropped (lowest)","Graded")))))))))))</f>
        <v/>
      </c>
      <c r="I366" s="16">
        <f>IF(P366=1,E366/F366,"")</f>
        <v/>
      </c>
      <c r="J366" s="17">
        <f>IF(W366="","",W366-Today)</f>
        <v/>
      </c>
      <c r="K366" t="n">
        <v>360</v>
      </c>
      <c r="L366">
        <f>IF(A366="","",IF(ISNUMBER(MATCH(A366,K_Name,0)),MATCH(A366,K_Name,0),""))</f>
        <v/>
      </c>
      <c r="M366">
        <f>IF(L366="","",INDEX(K_Mode,L366))</f>
        <v/>
      </c>
      <c r="N366">
        <f>IF(OR(L366="",B366=""),"",IF(ISNUMBER(MATCH(A366&amp;"|"&amp;B366,C_Key,0)),MATCH(A366&amp;"|"&amp;B366,C_Key,0),""))</f>
        <v/>
      </c>
      <c r="O366">
        <f>IF(N366="",0,INDEX(C_DropN,N366))</f>
        <v/>
      </c>
      <c r="P366">
        <f>IF(X366=1,IF(E366="",0,IF(ISNUMBER(E366),IF(E366&gt;=0,1,0),0)),0)</f>
        <v/>
      </c>
      <c r="Q366">
        <f>IF(AND(X366=1,E366=""),1,0)</f>
        <v/>
      </c>
      <c r="R366">
        <f>IF(P366=1,ROUND(E366/F366,10),"")</f>
        <v/>
      </c>
      <c r="S366">
        <f>IF(AND(P366=1,O366&gt;0),COUNTIFS(I_Course,A366,I_Cat,B366,I_Grd,1,I_Key,"&lt;"&amp;R366)+COUNTIFS(I_Course,A366,I_Cat,B366,I_Grd,1,I_Key,R366,I_Row,"&lt;"&amp;K366),"")</f>
        <v/>
      </c>
      <c r="T366">
        <f>IF(AND(P366=1,O366&gt;0),COUNTIFS(I_Course,A366,I_Cat,B366,I_Grd,1),"")</f>
        <v/>
      </c>
      <c r="U366">
        <f>IF(AND(P366=1,O366&gt;0),IF(S366&lt;MIN(O366,T366-1),1,0),0)</f>
        <v/>
      </c>
      <c r="V366">
        <f>IF(AND(P366=1,U366=0),1,0)</f>
        <v/>
      </c>
      <c r="W366">
        <f>IF(AND(Q366=1,ISNUMBER(D366)),INT(D366),"")</f>
        <v/>
      </c>
      <c r="X366">
        <f>IF(L366="",0,IF(G366="Yes",0,IF(NOT(ISNUMBER(F366)),0,IF(F366&lt;=0,0,IF(M366=3,1,IF(N366="",0,IF(INDEX(C_M,N366)=1,1,0)))))))</f>
        <v/>
      </c>
      <c r="Y366">
        <f>IF(LEFT(H366,3)="Not",1,0)</f>
        <v/>
      </c>
    </row>
    <row r="367">
      <c r="A367" s="18" t="n"/>
      <c r="B367" s="18" t="n"/>
      <c r="C367" s="18" t="n"/>
      <c r="D367" s="22" t="n"/>
      <c r="E367" s="19" t="n"/>
      <c r="F367" s="19" t="n"/>
      <c r="G367" s="18" t="n"/>
      <c r="H367" s="12">
        <f>IF(COUNTA(A367:G367)=0,"",IF(G367="Yes","Excused",IF(A367="","Not counted: course missing",IF(L367="","Not counted: course not on Courses sheet",IF(NOT(ISNUMBER(F367)),"Not counted: points possible missing",IF(F367&lt;=0,"Not counted: points possible missing",IF(X367=0,"Not counted: category not set up for this course",IF(E367="",IF(W367="","Upcoming",IF(W367&lt;Today,"Past due, no score yet","Upcoming")),IF(NOT(ISNUMBER(E367)),"Not counted: score isn't a number",IF(E367&lt;0,"Not counted: negative score",IF(U367=1,"Dropped (lowest)","Graded")))))))))))</f>
        <v/>
      </c>
      <c r="I367" s="16">
        <f>IF(P367=1,E367/F367,"")</f>
        <v/>
      </c>
      <c r="J367" s="17">
        <f>IF(W367="","",W367-Today)</f>
        <v/>
      </c>
      <c r="K367" t="n">
        <v>361</v>
      </c>
      <c r="L367">
        <f>IF(A367="","",IF(ISNUMBER(MATCH(A367,K_Name,0)),MATCH(A367,K_Name,0),""))</f>
        <v/>
      </c>
      <c r="M367">
        <f>IF(L367="","",INDEX(K_Mode,L367))</f>
        <v/>
      </c>
      <c r="N367">
        <f>IF(OR(L367="",B367=""),"",IF(ISNUMBER(MATCH(A367&amp;"|"&amp;B367,C_Key,0)),MATCH(A367&amp;"|"&amp;B367,C_Key,0),""))</f>
        <v/>
      </c>
      <c r="O367">
        <f>IF(N367="",0,INDEX(C_DropN,N367))</f>
        <v/>
      </c>
      <c r="P367">
        <f>IF(X367=1,IF(E367="",0,IF(ISNUMBER(E367),IF(E367&gt;=0,1,0),0)),0)</f>
        <v/>
      </c>
      <c r="Q367">
        <f>IF(AND(X367=1,E367=""),1,0)</f>
        <v/>
      </c>
      <c r="R367">
        <f>IF(P367=1,ROUND(E367/F367,10),"")</f>
        <v/>
      </c>
      <c r="S367">
        <f>IF(AND(P367=1,O367&gt;0),COUNTIFS(I_Course,A367,I_Cat,B367,I_Grd,1,I_Key,"&lt;"&amp;R367)+COUNTIFS(I_Course,A367,I_Cat,B367,I_Grd,1,I_Key,R367,I_Row,"&lt;"&amp;K367),"")</f>
        <v/>
      </c>
      <c r="T367">
        <f>IF(AND(P367=1,O367&gt;0),COUNTIFS(I_Course,A367,I_Cat,B367,I_Grd,1),"")</f>
        <v/>
      </c>
      <c r="U367">
        <f>IF(AND(P367=1,O367&gt;0),IF(S367&lt;MIN(O367,T367-1),1,0),0)</f>
        <v/>
      </c>
      <c r="V367">
        <f>IF(AND(P367=1,U367=0),1,0)</f>
        <v/>
      </c>
      <c r="W367">
        <f>IF(AND(Q367=1,ISNUMBER(D367)),INT(D367),"")</f>
        <v/>
      </c>
      <c r="X367">
        <f>IF(L367="",0,IF(G367="Yes",0,IF(NOT(ISNUMBER(F367)),0,IF(F367&lt;=0,0,IF(M367=3,1,IF(N367="",0,IF(INDEX(C_M,N367)=1,1,0)))))))</f>
        <v/>
      </c>
      <c r="Y367">
        <f>IF(LEFT(H367,3)="Not",1,0)</f>
        <v/>
      </c>
    </row>
    <row r="368">
      <c r="A368" s="18" t="n"/>
      <c r="B368" s="18" t="n"/>
      <c r="C368" s="18" t="n"/>
      <c r="D368" s="22" t="n"/>
      <c r="E368" s="19" t="n"/>
      <c r="F368" s="19" t="n"/>
      <c r="G368" s="18" t="n"/>
      <c r="H368" s="12">
        <f>IF(COUNTA(A368:G368)=0,"",IF(G368="Yes","Excused",IF(A368="","Not counted: course missing",IF(L368="","Not counted: course not on Courses sheet",IF(NOT(ISNUMBER(F368)),"Not counted: points possible missing",IF(F368&lt;=0,"Not counted: points possible missing",IF(X368=0,"Not counted: category not set up for this course",IF(E368="",IF(W368="","Upcoming",IF(W368&lt;Today,"Past due, no score yet","Upcoming")),IF(NOT(ISNUMBER(E368)),"Not counted: score isn't a number",IF(E368&lt;0,"Not counted: negative score",IF(U368=1,"Dropped (lowest)","Graded")))))))))))</f>
        <v/>
      </c>
      <c r="I368" s="16">
        <f>IF(P368=1,E368/F368,"")</f>
        <v/>
      </c>
      <c r="J368" s="17">
        <f>IF(W368="","",W368-Today)</f>
        <v/>
      </c>
      <c r="K368" t="n">
        <v>362</v>
      </c>
      <c r="L368">
        <f>IF(A368="","",IF(ISNUMBER(MATCH(A368,K_Name,0)),MATCH(A368,K_Name,0),""))</f>
        <v/>
      </c>
      <c r="M368">
        <f>IF(L368="","",INDEX(K_Mode,L368))</f>
        <v/>
      </c>
      <c r="N368">
        <f>IF(OR(L368="",B368=""),"",IF(ISNUMBER(MATCH(A368&amp;"|"&amp;B368,C_Key,0)),MATCH(A368&amp;"|"&amp;B368,C_Key,0),""))</f>
        <v/>
      </c>
      <c r="O368">
        <f>IF(N368="",0,INDEX(C_DropN,N368))</f>
        <v/>
      </c>
      <c r="P368">
        <f>IF(X368=1,IF(E368="",0,IF(ISNUMBER(E368),IF(E368&gt;=0,1,0),0)),0)</f>
        <v/>
      </c>
      <c r="Q368">
        <f>IF(AND(X368=1,E368=""),1,0)</f>
        <v/>
      </c>
      <c r="R368">
        <f>IF(P368=1,ROUND(E368/F368,10),"")</f>
        <v/>
      </c>
      <c r="S368">
        <f>IF(AND(P368=1,O368&gt;0),COUNTIFS(I_Course,A368,I_Cat,B368,I_Grd,1,I_Key,"&lt;"&amp;R368)+COUNTIFS(I_Course,A368,I_Cat,B368,I_Grd,1,I_Key,R368,I_Row,"&lt;"&amp;K368),"")</f>
        <v/>
      </c>
      <c r="T368">
        <f>IF(AND(P368=1,O368&gt;0),COUNTIFS(I_Course,A368,I_Cat,B368,I_Grd,1),"")</f>
        <v/>
      </c>
      <c r="U368">
        <f>IF(AND(P368=1,O368&gt;0),IF(S368&lt;MIN(O368,T368-1),1,0),0)</f>
        <v/>
      </c>
      <c r="V368">
        <f>IF(AND(P368=1,U368=0),1,0)</f>
        <v/>
      </c>
      <c r="W368">
        <f>IF(AND(Q368=1,ISNUMBER(D368)),INT(D368),"")</f>
        <v/>
      </c>
      <c r="X368">
        <f>IF(L368="",0,IF(G368="Yes",0,IF(NOT(ISNUMBER(F368)),0,IF(F368&lt;=0,0,IF(M368=3,1,IF(N368="",0,IF(INDEX(C_M,N368)=1,1,0)))))))</f>
        <v/>
      </c>
      <c r="Y368">
        <f>IF(LEFT(H368,3)="Not",1,0)</f>
        <v/>
      </c>
    </row>
    <row r="369">
      <c r="A369" s="18" t="n"/>
      <c r="B369" s="18" t="n"/>
      <c r="C369" s="18" t="n"/>
      <c r="D369" s="22" t="n"/>
      <c r="E369" s="19" t="n"/>
      <c r="F369" s="19" t="n"/>
      <c r="G369" s="18" t="n"/>
      <c r="H369" s="12">
        <f>IF(COUNTA(A369:G369)=0,"",IF(G369="Yes","Excused",IF(A369="","Not counted: course missing",IF(L369="","Not counted: course not on Courses sheet",IF(NOT(ISNUMBER(F369)),"Not counted: points possible missing",IF(F369&lt;=0,"Not counted: points possible missing",IF(X369=0,"Not counted: category not set up for this course",IF(E369="",IF(W369="","Upcoming",IF(W369&lt;Today,"Past due, no score yet","Upcoming")),IF(NOT(ISNUMBER(E369)),"Not counted: score isn't a number",IF(E369&lt;0,"Not counted: negative score",IF(U369=1,"Dropped (lowest)","Graded")))))))))))</f>
        <v/>
      </c>
      <c r="I369" s="16">
        <f>IF(P369=1,E369/F369,"")</f>
        <v/>
      </c>
      <c r="J369" s="17">
        <f>IF(W369="","",W369-Today)</f>
        <v/>
      </c>
      <c r="K369" t="n">
        <v>363</v>
      </c>
      <c r="L369">
        <f>IF(A369="","",IF(ISNUMBER(MATCH(A369,K_Name,0)),MATCH(A369,K_Name,0),""))</f>
        <v/>
      </c>
      <c r="M369">
        <f>IF(L369="","",INDEX(K_Mode,L369))</f>
        <v/>
      </c>
      <c r="N369">
        <f>IF(OR(L369="",B369=""),"",IF(ISNUMBER(MATCH(A369&amp;"|"&amp;B369,C_Key,0)),MATCH(A369&amp;"|"&amp;B369,C_Key,0),""))</f>
        <v/>
      </c>
      <c r="O369">
        <f>IF(N369="",0,INDEX(C_DropN,N369))</f>
        <v/>
      </c>
      <c r="P369">
        <f>IF(X369=1,IF(E369="",0,IF(ISNUMBER(E369),IF(E369&gt;=0,1,0),0)),0)</f>
        <v/>
      </c>
      <c r="Q369">
        <f>IF(AND(X369=1,E369=""),1,0)</f>
        <v/>
      </c>
      <c r="R369">
        <f>IF(P369=1,ROUND(E369/F369,10),"")</f>
        <v/>
      </c>
      <c r="S369">
        <f>IF(AND(P369=1,O369&gt;0),COUNTIFS(I_Course,A369,I_Cat,B369,I_Grd,1,I_Key,"&lt;"&amp;R369)+COUNTIFS(I_Course,A369,I_Cat,B369,I_Grd,1,I_Key,R369,I_Row,"&lt;"&amp;K369),"")</f>
        <v/>
      </c>
      <c r="T369">
        <f>IF(AND(P369=1,O369&gt;0),COUNTIFS(I_Course,A369,I_Cat,B369,I_Grd,1),"")</f>
        <v/>
      </c>
      <c r="U369">
        <f>IF(AND(P369=1,O369&gt;0),IF(S369&lt;MIN(O369,T369-1),1,0),0)</f>
        <v/>
      </c>
      <c r="V369">
        <f>IF(AND(P369=1,U369=0),1,0)</f>
        <v/>
      </c>
      <c r="W369">
        <f>IF(AND(Q369=1,ISNUMBER(D369)),INT(D369),"")</f>
        <v/>
      </c>
      <c r="X369">
        <f>IF(L369="",0,IF(G369="Yes",0,IF(NOT(ISNUMBER(F369)),0,IF(F369&lt;=0,0,IF(M369=3,1,IF(N369="",0,IF(INDEX(C_M,N369)=1,1,0)))))))</f>
        <v/>
      </c>
      <c r="Y369">
        <f>IF(LEFT(H369,3)="Not",1,0)</f>
        <v/>
      </c>
    </row>
    <row r="370">
      <c r="A370" s="18" t="n"/>
      <c r="B370" s="18" t="n"/>
      <c r="C370" s="18" t="n"/>
      <c r="D370" s="22" t="n"/>
      <c r="E370" s="19" t="n"/>
      <c r="F370" s="19" t="n"/>
      <c r="G370" s="18" t="n"/>
      <c r="H370" s="12">
        <f>IF(COUNTA(A370:G370)=0,"",IF(G370="Yes","Excused",IF(A370="","Not counted: course missing",IF(L370="","Not counted: course not on Courses sheet",IF(NOT(ISNUMBER(F370)),"Not counted: points possible missing",IF(F370&lt;=0,"Not counted: points possible missing",IF(X370=0,"Not counted: category not set up for this course",IF(E370="",IF(W370="","Upcoming",IF(W370&lt;Today,"Past due, no score yet","Upcoming")),IF(NOT(ISNUMBER(E370)),"Not counted: score isn't a number",IF(E370&lt;0,"Not counted: negative score",IF(U370=1,"Dropped (lowest)","Graded")))))))))))</f>
        <v/>
      </c>
      <c r="I370" s="16">
        <f>IF(P370=1,E370/F370,"")</f>
        <v/>
      </c>
      <c r="J370" s="17">
        <f>IF(W370="","",W370-Today)</f>
        <v/>
      </c>
      <c r="K370" t="n">
        <v>364</v>
      </c>
      <c r="L370">
        <f>IF(A370="","",IF(ISNUMBER(MATCH(A370,K_Name,0)),MATCH(A370,K_Name,0),""))</f>
        <v/>
      </c>
      <c r="M370">
        <f>IF(L370="","",INDEX(K_Mode,L370))</f>
        <v/>
      </c>
      <c r="N370">
        <f>IF(OR(L370="",B370=""),"",IF(ISNUMBER(MATCH(A370&amp;"|"&amp;B370,C_Key,0)),MATCH(A370&amp;"|"&amp;B370,C_Key,0),""))</f>
        <v/>
      </c>
      <c r="O370">
        <f>IF(N370="",0,INDEX(C_DropN,N370))</f>
        <v/>
      </c>
      <c r="P370">
        <f>IF(X370=1,IF(E370="",0,IF(ISNUMBER(E370),IF(E370&gt;=0,1,0),0)),0)</f>
        <v/>
      </c>
      <c r="Q370">
        <f>IF(AND(X370=1,E370=""),1,0)</f>
        <v/>
      </c>
      <c r="R370">
        <f>IF(P370=1,ROUND(E370/F370,10),"")</f>
        <v/>
      </c>
      <c r="S370">
        <f>IF(AND(P370=1,O370&gt;0),COUNTIFS(I_Course,A370,I_Cat,B370,I_Grd,1,I_Key,"&lt;"&amp;R370)+COUNTIFS(I_Course,A370,I_Cat,B370,I_Grd,1,I_Key,R370,I_Row,"&lt;"&amp;K370),"")</f>
        <v/>
      </c>
      <c r="T370">
        <f>IF(AND(P370=1,O370&gt;0),COUNTIFS(I_Course,A370,I_Cat,B370,I_Grd,1),"")</f>
        <v/>
      </c>
      <c r="U370">
        <f>IF(AND(P370=1,O370&gt;0),IF(S370&lt;MIN(O370,T370-1),1,0),0)</f>
        <v/>
      </c>
      <c r="V370">
        <f>IF(AND(P370=1,U370=0),1,0)</f>
        <v/>
      </c>
      <c r="W370">
        <f>IF(AND(Q370=1,ISNUMBER(D370)),INT(D370),"")</f>
        <v/>
      </c>
      <c r="X370">
        <f>IF(L370="",0,IF(G370="Yes",0,IF(NOT(ISNUMBER(F370)),0,IF(F370&lt;=0,0,IF(M370=3,1,IF(N370="",0,IF(INDEX(C_M,N370)=1,1,0)))))))</f>
        <v/>
      </c>
      <c r="Y370">
        <f>IF(LEFT(H370,3)="Not",1,0)</f>
        <v/>
      </c>
    </row>
    <row r="371">
      <c r="A371" s="18" t="n"/>
      <c r="B371" s="18" t="n"/>
      <c r="C371" s="18" t="n"/>
      <c r="D371" s="22" t="n"/>
      <c r="E371" s="19" t="n"/>
      <c r="F371" s="19" t="n"/>
      <c r="G371" s="18" t="n"/>
      <c r="H371" s="12">
        <f>IF(COUNTA(A371:G371)=0,"",IF(G371="Yes","Excused",IF(A371="","Not counted: course missing",IF(L371="","Not counted: course not on Courses sheet",IF(NOT(ISNUMBER(F371)),"Not counted: points possible missing",IF(F371&lt;=0,"Not counted: points possible missing",IF(X371=0,"Not counted: category not set up for this course",IF(E371="",IF(W371="","Upcoming",IF(W371&lt;Today,"Past due, no score yet","Upcoming")),IF(NOT(ISNUMBER(E371)),"Not counted: score isn't a number",IF(E371&lt;0,"Not counted: negative score",IF(U371=1,"Dropped (lowest)","Graded")))))))))))</f>
        <v/>
      </c>
      <c r="I371" s="16">
        <f>IF(P371=1,E371/F371,"")</f>
        <v/>
      </c>
      <c r="J371" s="17">
        <f>IF(W371="","",W371-Today)</f>
        <v/>
      </c>
      <c r="K371" t="n">
        <v>365</v>
      </c>
      <c r="L371">
        <f>IF(A371="","",IF(ISNUMBER(MATCH(A371,K_Name,0)),MATCH(A371,K_Name,0),""))</f>
        <v/>
      </c>
      <c r="M371">
        <f>IF(L371="","",INDEX(K_Mode,L371))</f>
        <v/>
      </c>
      <c r="N371">
        <f>IF(OR(L371="",B371=""),"",IF(ISNUMBER(MATCH(A371&amp;"|"&amp;B371,C_Key,0)),MATCH(A371&amp;"|"&amp;B371,C_Key,0),""))</f>
        <v/>
      </c>
      <c r="O371">
        <f>IF(N371="",0,INDEX(C_DropN,N371))</f>
        <v/>
      </c>
      <c r="P371">
        <f>IF(X371=1,IF(E371="",0,IF(ISNUMBER(E371),IF(E371&gt;=0,1,0),0)),0)</f>
        <v/>
      </c>
      <c r="Q371">
        <f>IF(AND(X371=1,E371=""),1,0)</f>
        <v/>
      </c>
      <c r="R371">
        <f>IF(P371=1,ROUND(E371/F371,10),"")</f>
        <v/>
      </c>
      <c r="S371">
        <f>IF(AND(P371=1,O371&gt;0),COUNTIFS(I_Course,A371,I_Cat,B371,I_Grd,1,I_Key,"&lt;"&amp;R371)+COUNTIFS(I_Course,A371,I_Cat,B371,I_Grd,1,I_Key,R371,I_Row,"&lt;"&amp;K371),"")</f>
        <v/>
      </c>
      <c r="T371">
        <f>IF(AND(P371=1,O371&gt;0),COUNTIFS(I_Course,A371,I_Cat,B371,I_Grd,1),"")</f>
        <v/>
      </c>
      <c r="U371">
        <f>IF(AND(P371=1,O371&gt;0),IF(S371&lt;MIN(O371,T371-1),1,0),0)</f>
        <v/>
      </c>
      <c r="V371">
        <f>IF(AND(P371=1,U371=0),1,0)</f>
        <v/>
      </c>
      <c r="W371">
        <f>IF(AND(Q371=1,ISNUMBER(D371)),INT(D371),"")</f>
        <v/>
      </c>
      <c r="X371">
        <f>IF(L371="",0,IF(G371="Yes",0,IF(NOT(ISNUMBER(F371)),0,IF(F371&lt;=0,0,IF(M371=3,1,IF(N371="",0,IF(INDEX(C_M,N371)=1,1,0)))))))</f>
        <v/>
      </c>
      <c r="Y371">
        <f>IF(LEFT(H371,3)="Not",1,0)</f>
        <v/>
      </c>
    </row>
    <row r="372">
      <c r="A372" s="18" t="n"/>
      <c r="B372" s="18" t="n"/>
      <c r="C372" s="18" t="n"/>
      <c r="D372" s="22" t="n"/>
      <c r="E372" s="19" t="n"/>
      <c r="F372" s="19" t="n"/>
      <c r="G372" s="18" t="n"/>
      <c r="H372" s="12">
        <f>IF(COUNTA(A372:G372)=0,"",IF(G372="Yes","Excused",IF(A372="","Not counted: course missing",IF(L372="","Not counted: course not on Courses sheet",IF(NOT(ISNUMBER(F372)),"Not counted: points possible missing",IF(F372&lt;=0,"Not counted: points possible missing",IF(X372=0,"Not counted: category not set up for this course",IF(E372="",IF(W372="","Upcoming",IF(W372&lt;Today,"Past due, no score yet","Upcoming")),IF(NOT(ISNUMBER(E372)),"Not counted: score isn't a number",IF(E372&lt;0,"Not counted: negative score",IF(U372=1,"Dropped (lowest)","Graded")))))))))))</f>
        <v/>
      </c>
      <c r="I372" s="16">
        <f>IF(P372=1,E372/F372,"")</f>
        <v/>
      </c>
      <c r="J372" s="17">
        <f>IF(W372="","",W372-Today)</f>
        <v/>
      </c>
      <c r="K372" t="n">
        <v>366</v>
      </c>
      <c r="L372">
        <f>IF(A372="","",IF(ISNUMBER(MATCH(A372,K_Name,0)),MATCH(A372,K_Name,0),""))</f>
        <v/>
      </c>
      <c r="M372">
        <f>IF(L372="","",INDEX(K_Mode,L372))</f>
        <v/>
      </c>
      <c r="N372">
        <f>IF(OR(L372="",B372=""),"",IF(ISNUMBER(MATCH(A372&amp;"|"&amp;B372,C_Key,0)),MATCH(A372&amp;"|"&amp;B372,C_Key,0),""))</f>
        <v/>
      </c>
      <c r="O372">
        <f>IF(N372="",0,INDEX(C_DropN,N372))</f>
        <v/>
      </c>
      <c r="P372">
        <f>IF(X372=1,IF(E372="",0,IF(ISNUMBER(E372),IF(E372&gt;=0,1,0),0)),0)</f>
        <v/>
      </c>
      <c r="Q372">
        <f>IF(AND(X372=1,E372=""),1,0)</f>
        <v/>
      </c>
      <c r="R372">
        <f>IF(P372=1,ROUND(E372/F372,10),"")</f>
        <v/>
      </c>
      <c r="S372">
        <f>IF(AND(P372=1,O372&gt;0),COUNTIFS(I_Course,A372,I_Cat,B372,I_Grd,1,I_Key,"&lt;"&amp;R372)+COUNTIFS(I_Course,A372,I_Cat,B372,I_Grd,1,I_Key,R372,I_Row,"&lt;"&amp;K372),"")</f>
        <v/>
      </c>
      <c r="T372">
        <f>IF(AND(P372=1,O372&gt;0),COUNTIFS(I_Course,A372,I_Cat,B372,I_Grd,1),"")</f>
        <v/>
      </c>
      <c r="U372">
        <f>IF(AND(P372=1,O372&gt;0),IF(S372&lt;MIN(O372,T372-1),1,0),0)</f>
        <v/>
      </c>
      <c r="V372">
        <f>IF(AND(P372=1,U372=0),1,0)</f>
        <v/>
      </c>
      <c r="W372">
        <f>IF(AND(Q372=1,ISNUMBER(D372)),INT(D372),"")</f>
        <v/>
      </c>
      <c r="X372">
        <f>IF(L372="",0,IF(G372="Yes",0,IF(NOT(ISNUMBER(F372)),0,IF(F372&lt;=0,0,IF(M372=3,1,IF(N372="",0,IF(INDEX(C_M,N372)=1,1,0)))))))</f>
        <v/>
      </c>
      <c r="Y372">
        <f>IF(LEFT(H372,3)="Not",1,0)</f>
        <v/>
      </c>
    </row>
    <row r="373">
      <c r="A373" s="18" t="n"/>
      <c r="B373" s="18" t="n"/>
      <c r="C373" s="18" t="n"/>
      <c r="D373" s="22" t="n"/>
      <c r="E373" s="19" t="n"/>
      <c r="F373" s="19" t="n"/>
      <c r="G373" s="18" t="n"/>
      <c r="H373" s="12">
        <f>IF(COUNTA(A373:G373)=0,"",IF(G373="Yes","Excused",IF(A373="","Not counted: course missing",IF(L373="","Not counted: course not on Courses sheet",IF(NOT(ISNUMBER(F373)),"Not counted: points possible missing",IF(F373&lt;=0,"Not counted: points possible missing",IF(X373=0,"Not counted: category not set up for this course",IF(E373="",IF(W373="","Upcoming",IF(W373&lt;Today,"Past due, no score yet","Upcoming")),IF(NOT(ISNUMBER(E373)),"Not counted: score isn't a number",IF(E373&lt;0,"Not counted: negative score",IF(U373=1,"Dropped (lowest)","Graded")))))))))))</f>
        <v/>
      </c>
      <c r="I373" s="16">
        <f>IF(P373=1,E373/F373,"")</f>
        <v/>
      </c>
      <c r="J373" s="17">
        <f>IF(W373="","",W373-Today)</f>
        <v/>
      </c>
      <c r="K373" t="n">
        <v>367</v>
      </c>
      <c r="L373">
        <f>IF(A373="","",IF(ISNUMBER(MATCH(A373,K_Name,0)),MATCH(A373,K_Name,0),""))</f>
        <v/>
      </c>
      <c r="M373">
        <f>IF(L373="","",INDEX(K_Mode,L373))</f>
        <v/>
      </c>
      <c r="N373">
        <f>IF(OR(L373="",B373=""),"",IF(ISNUMBER(MATCH(A373&amp;"|"&amp;B373,C_Key,0)),MATCH(A373&amp;"|"&amp;B373,C_Key,0),""))</f>
        <v/>
      </c>
      <c r="O373">
        <f>IF(N373="",0,INDEX(C_DropN,N373))</f>
        <v/>
      </c>
      <c r="P373">
        <f>IF(X373=1,IF(E373="",0,IF(ISNUMBER(E373),IF(E373&gt;=0,1,0),0)),0)</f>
        <v/>
      </c>
      <c r="Q373">
        <f>IF(AND(X373=1,E373=""),1,0)</f>
        <v/>
      </c>
      <c r="R373">
        <f>IF(P373=1,ROUND(E373/F373,10),"")</f>
        <v/>
      </c>
      <c r="S373">
        <f>IF(AND(P373=1,O373&gt;0),COUNTIFS(I_Course,A373,I_Cat,B373,I_Grd,1,I_Key,"&lt;"&amp;R373)+COUNTIFS(I_Course,A373,I_Cat,B373,I_Grd,1,I_Key,R373,I_Row,"&lt;"&amp;K373),"")</f>
        <v/>
      </c>
      <c r="T373">
        <f>IF(AND(P373=1,O373&gt;0),COUNTIFS(I_Course,A373,I_Cat,B373,I_Grd,1),"")</f>
        <v/>
      </c>
      <c r="U373">
        <f>IF(AND(P373=1,O373&gt;0),IF(S373&lt;MIN(O373,T373-1),1,0),0)</f>
        <v/>
      </c>
      <c r="V373">
        <f>IF(AND(P373=1,U373=0),1,0)</f>
        <v/>
      </c>
      <c r="W373">
        <f>IF(AND(Q373=1,ISNUMBER(D373)),INT(D373),"")</f>
        <v/>
      </c>
      <c r="X373">
        <f>IF(L373="",0,IF(G373="Yes",0,IF(NOT(ISNUMBER(F373)),0,IF(F373&lt;=0,0,IF(M373=3,1,IF(N373="",0,IF(INDEX(C_M,N373)=1,1,0)))))))</f>
        <v/>
      </c>
      <c r="Y373">
        <f>IF(LEFT(H373,3)="Not",1,0)</f>
        <v/>
      </c>
    </row>
    <row r="374">
      <c r="A374" s="18" t="n"/>
      <c r="B374" s="18" t="n"/>
      <c r="C374" s="18" t="n"/>
      <c r="D374" s="22" t="n"/>
      <c r="E374" s="19" t="n"/>
      <c r="F374" s="19" t="n"/>
      <c r="G374" s="18" t="n"/>
      <c r="H374" s="12">
        <f>IF(COUNTA(A374:G374)=0,"",IF(G374="Yes","Excused",IF(A374="","Not counted: course missing",IF(L374="","Not counted: course not on Courses sheet",IF(NOT(ISNUMBER(F374)),"Not counted: points possible missing",IF(F374&lt;=0,"Not counted: points possible missing",IF(X374=0,"Not counted: category not set up for this course",IF(E374="",IF(W374="","Upcoming",IF(W374&lt;Today,"Past due, no score yet","Upcoming")),IF(NOT(ISNUMBER(E374)),"Not counted: score isn't a number",IF(E374&lt;0,"Not counted: negative score",IF(U374=1,"Dropped (lowest)","Graded")))))))))))</f>
        <v/>
      </c>
      <c r="I374" s="16">
        <f>IF(P374=1,E374/F374,"")</f>
        <v/>
      </c>
      <c r="J374" s="17">
        <f>IF(W374="","",W374-Today)</f>
        <v/>
      </c>
      <c r="K374" t="n">
        <v>368</v>
      </c>
      <c r="L374">
        <f>IF(A374="","",IF(ISNUMBER(MATCH(A374,K_Name,0)),MATCH(A374,K_Name,0),""))</f>
        <v/>
      </c>
      <c r="M374">
        <f>IF(L374="","",INDEX(K_Mode,L374))</f>
        <v/>
      </c>
      <c r="N374">
        <f>IF(OR(L374="",B374=""),"",IF(ISNUMBER(MATCH(A374&amp;"|"&amp;B374,C_Key,0)),MATCH(A374&amp;"|"&amp;B374,C_Key,0),""))</f>
        <v/>
      </c>
      <c r="O374">
        <f>IF(N374="",0,INDEX(C_DropN,N374))</f>
        <v/>
      </c>
      <c r="P374">
        <f>IF(X374=1,IF(E374="",0,IF(ISNUMBER(E374),IF(E374&gt;=0,1,0),0)),0)</f>
        <v/>
      </c>
      <c r="Q374">
        <f>IF(AND(X374=1,E374=""),1,0)</f>
        <v/>
      </c>
      <c r="R374">
        <f>IF(P374=1,ROUND(E374/F374,10),"")</f>
        <v/>
      </c>
      <c r="S374">
        <f>IF(AND(P374=1,O374&gt;0),COUNTIFS(I_Course,A374,I_Cat,B374,I_Grd,1,I_Key,"&lt;"&amp;R374)+COUNTIFS(I_Course,A374,I_Cat,B374,I_Grd,1,I_Key,R374,I_Row,"&lt;"&amp;K374),"")</f>
        <v/>
      </c>
      <c r="T374">
        <f>IF(AND(P374=1,O374&gt;0),COUNTIFS(I_Course,A374,I_Cat,B374,I_Grd,1),"")</f>
        <v/>
      </c>
      <c r="U374">
        <f>IF(AND(P374=1,O374&gt;0),IF(S374&lt;MIN(O374,T374-1),1,0),0)</f>
        <v/>
      </c>
      <c r="V374">
        <f>IF(AND(P374=1,U374=0),1,0)</f>
        <v/>
      </c>
      <c r="W374">
        <f>IF(AND(Q374=1,ISNUMBER(D374)),INT(D374),"")</f>
        <v/>
      </c>
      <c r="X374">
        <f>IF(L374="",0,IF(G374="Yes",0,IF(NOT(ISNUMBER(F374)),0,IF(F374&lt;=0,0,IF(M374=3,1,IF(N374="",0,IF(INDEX(C_M,N374)=1,1,0)))))))</f>
        <v/>
      </c>
      <c r="Y374">
        <f>IF(LEFT(H374,3)="Not",1,0)</f>
        <v/>
      </c>
    </row>
    <row r="375">
      <c r="A375" s="18" t="n"/>
      <c r="B375" s="18" t="n"/>
      <c r="C375" s="18" t="n"/>
      <c r="D375" s="22" t="n"/>
      <c r="E375" s="19" t="n"/>
      <c r="F375" s="19" t="n"/>
      <c r="G375" s="18" t="n"/>
      <c r="H375" s="12">
        <f>IF(COUNTA(A375:G375)=0,"",IF(G375="Yes","Excused",IF(A375="","Not counted: course missing",IF(L375="","Not counted: course not on Courses sheet",IF(NOT(ISNUMBER(F375)),"Not counted: points possible missing",IF(F375&lt;=0,"Not counted: points possible missing",IF(X375=0,"Not counted: category not set up for this course",IF(E375="",IF(W375="","Upcoming",IF(W375&lt;Today,"Past due, no score yet","Upcoming")),IF(NOT(ISNUMBER(E375)),"Not counted: score isn't a number",IF(E375&lt;0,"Not counted: negative score",IF(U375=1,"Dropped (lowest)","Graded")))))))))))</f>
        <v/>
      </c>
      <c r="I375" s="16">
        <f>IF(P375=1,E375/F375,"")</f>
        <v/>
      </c>
      <c r="J375" s="17">
        <f>IF(W375="","",W375-Today)</f>
        <v/>
      </c>
      <c r="K375" t="n">
        <v>369</v>
      </c>
      <c r="L375">
        <f>IF(A375="","",IF(ISNUMBER(MATCH(A375,K_Name,0)),MATCH(A375,K_Name,0),""))</f>
        <v/>
      </c>
      <c r="M375">
        <f>IF(L375="","",INDEX(K_Mode,L375))</f>
        <v/>
      </c>
      <c r="N375">
        <f>IF(OR(L375="",B375=""),"",IF(ISNUMBER(MATCH(A375&amp;"|"&amp;B375,C_Key,0)),MATCH(A375&amp;"|"&amp;B375,C_Key,0),""))</f>
        <v/>
      </c>
      <c r="O375">
        <f>IF(N375="",0,INDEX(C_DropN,N375))</f>
        <v/>
      </c>
      <c r="P375">
        <f>IF(X375=1,IF(E375="",0,IF(ISNUMBER(E375),IF(E375&gt;=0,1,0),0)),0)</f>
        <v/>
      </c>
      <c r="Q375">
        <f>IF(AND(X375=1,E375=""),1,0)</f>
        <v/>
      </c>
      <c r="R375">
        <f>IF(P375=1,ROUND(E375/F375,10),"")</f>
        <v/>
      </c>
      <c r="S375">
        <f>IF(AND(P375=1,O375&gt;0),COUNTIFS(I_Course,A375,I_Cat,B375,I_Grd,1,I_Key,"&lt;"&amp;R375)+COUNTIFS(I_Course,A375,I_Cat,B375,I_Grd,1,I_Key,R375,I_Row,"&lt;"&amp;K375),"")</f>
        <v/>
      </c>
      <c r="T375">
        <f>IF(AND(P375=1,O375&gt;0),COUNTIFS(I_Course,A375,I_Cat,B375,I_Grd,1),"")</f>
        <v/>
      </c>
      <c r="U375">
        <f>IF(AND(P375=1,O375&gt;0),IF(S375&lt;MIN(O375,T375-1),1,0),0)</f>
        <v/>
      </c>
      <c r="V375">
        <f>IF(AND(P375=1,U375=0),1,0)</f>
        <v/>
      </c>
      <c r="W375">
        <f>IF(AND(Q375=1,ISNUMBER(D375)),INT(D375),"")</f>
        <v/>
      </c>
      <c r="X375">
        <f>IF(L375="",0,IF(G375="Yes",0,IF(NOT(ISNUMBER(F375)),0,IF(F375&lt;=0,0,IF(M375=3,1,IF(N375="",0,IF(INDEX(C_M,N375)=1,1,0)))))))</f>
        <v/>
      </c>
      <c r="Y375">
        <f>IF(LEFT(H375,3)="Not",1,0)</f>
        <v/>
      </c>
    </row>
    <row r="376">
      <c r="A376" s="18" t="n"/>
      <c r="B376" s="18" t="n"/>
      <c r="C376" s="18" t="n"/>
      <c r="D376" s="22" t="n"/>
      <c r="E376" s="19" t="n"/>
      <c r="F376" s="19" t="n"/>
      <c r="G376" s="18" t="n"/>
      <c r="H376" s="12">
        <f>IF(COUNTA(A376:G376)=0,"",IF(G376="Yes","Excused",IF(A376="","Not counted: course missing",IF(L376="","Not counted: course not on Courses sheet",IF(NOT(ISNUMBER(F376)),"Not counted: points possible missing",IF(F376&lt;=0,"Not counted: points possible missing",IF(X376=0,"Not counted: category not set up for this course",IF(E376="",IF(W376="","Upcoming",IF(W376&lt;Today,"Past due, no score yet","Upcoming")),IF(NOT(ISNUMBER(E376)),"Not counted: score isn't a number",IF(E376&lt;0,"Not counted: negative score",IF(U376=1,"Dropped (lowest)","Graded")))))))))))</f>
        <v/>
      </c>
      <c r="I376" s="16">
        <f>IF(P376=1,E376/F376,"")</f>
        <v/>
      </c>
      <c r="J376" s="17">
        <f>IF(W376="","",W376-Today)</f>
        <v/>
      </c>
      <c r="K376" t="n">
        <v>370</v>
      </c>
      <c r="L376">
        <f>IF(A376="","",IF(ISNUMBER(MATCH(A376,K_Name,0)),MATCH(A376,K_Name,0),""))</f>
        <v/>
      </c>
      <c r="M376">
        <f>IF(L376="","",INDEX(K_Mode,L376))</f>
        <v/>
      </c>
      <c r="N376">
        <f>IF(OR(L376="",B376=""),"",IF(ISNUMBER(MATCH(A376&amp;"|"&amp;B376,C_Key,0)),MATCH(A376&amp;"|"&amp;B376,C_Key,0),""))</f>
        <v/>
      </c>
      <c r="O376">
        <f>IF(N376="",0,INDEX(C_DropN,N376))</f>
        <v/>
      </c>
      <c r="P376">
        <f>IF(X376=1,IF(E376="",0,IF(ISNUMBER(E376),IF(E376&gt;=0,1,0),0)),0)</f>
        <v/>
      </c>
      <c r="Q376">
        <f>IF(AND(X376=1,E376=""),1,0)</f>
        <v/>
      </c>
      <c r="R376">
        <f>IF(P376=1,ROUND(E376/F376,10),"")</f>
        <v/>
      </c>
      <c r="S376">
        <f>IF(AND(P376=1,O376&gt;0),COUNTIFS(I_Course,A376,I_Cat,B376,I_Grd,1,I_Key,"&lt;"&amp;R376)+COUNTIFS(I_Course,A376,I_Cat,B376,I_Grd,1,I_Key,R376,I_Row,"&lt;"&amp;K376),"")</f>
        <v/>
      </c>
      <c r="T376">
        <f>IF(AND(P376=1,O376&gt;0),COUNTIFS(I_Course,A376,I_Cat,B376,I_Grd,1),"")</f>
        <v/>
      </c>
      <c r="U376">
        <f>IF(AND(P376=1,O376&gt;0),IF(S376&lt;MIN(O376,T376-1),1,0),0)</f>
        <v/>
      </c>
      <c r="V376">
        <f>IF(AND(P376=1,U376=0),1,0)</f>
        <v/>
      </c>
      <c r="W376">
        <f>IF(AND(Q376=1,ISNUMBER(D376)),INT(D376),"")</f>
        <v/>
      </c>
      <c r="X376">
        <f>IF(L376="",0,IF(G376="Yes",0,IF(NOT(ISNUMBER(F376)),0,IF(F376&lt;=0,0,IF(M376=3,1,IF(N376="",0,IF(INDEX(C_M,N376)=1,1,0)))))))</f>
        <v/>
      </c>
      <c r="Y376">
        <f>IF(LEFT(H376,3)="Not",1,0)</f>
        <v/>
      </c>
    </row>
    <row r="377">
      <c r="A377" s="18" t="n"/>
      <c r="B377" s="18" t="n"/>
      <c r="C377" s="18" t="n"/>
      <c r="D377" s="22" t="n"/>
      <c r="E377" s="19" t="n"/>
      <c r="F377" s="19" t="n"/>
      <c r="G377" s="18" t="n"/>
      <c r="H377" s="12">
        <f>IF(COUNTA(A377:G377)=0,"",IF(G377="Yes","Excused",IF(A377="","Not counted: course missing",IF(L377="","Not counted: course not on Courses sheet",IF(NOT(ISNUMBER(F377)),"Not counted: points possible missing",IF(F377&lt;=0,"Not counted: points possible missing",IF(X377=0,"Not counted: category not set up for this course",IF(E377="",IF(W377="","Upcoming",IF(W377&lt;Today,"Past due, no score yet","Upcoming")),IF(NOT(ISNUMBER(E377)),"Not counted: score isn't a number",IF(E377&lt;0,"Not counted: negative score",IF(U377=1,"Dropped (lowest)","Graded")))))))))))</f>
        <v/>
      </c>
      <c r="I377" s="16">
        <f>IF(P377=1,E377/F377,"")</f>
        <v/>
      </c>
      <c r="J377" s="17">
        <f>IF(W377="","",W377-Today)</f>
        <v/>
      </c>
      <c r="K377" t="n">
        <v>371</v>
      </c>
      <c r="L377">
        <f>IF(A377="","",IF(ISNUMBER(MATCH(A377,K_Name,0)),MATCH(A377,K_Name,0),""))</f>
        <v/>
      </c>
      <c r="M377">
        <f>IF(L377="","",INDEX(K_Mode,L377))</f>
        <v/>
      </c>
      <c r="N377">
        <f>IF(OR(L377="",B377=""),"",IF(ISNUMBER(MATCH(A377&amp;"|"&amp;B377,C_Key,0)),MATCH(A377&amp;"|"&amp;B377,C_Key,0),""))</f>
        <v/>
      </c>
      <c r="O377">
        <f>IF(N377="",0,INDEX(C_DropN,N377))</f>
        <v/>
      </c>
      <c r="P377">
        <f>IF(X377=1,IF(E377="",0,IF(ISNUMBER(E377),IF(E377&gt;=0,1,0),0)),0)</f>
        <v/>
      </c>
      <c r="Q377">
        <f>IF(AND(X377=1,E377=""),1,0)</f>
        <v/>
      </c>
      <c r="R377">
        <f>IF(P377=1,ROUND(E377/F377,10),"")</f>
        <v/>
      </c>
      <c r="S377">
        <f>IF(AND(P377=1,O377&gt;0),COUNTIFS(I_Course,A377,I_Cat,B377,I_Grd,1,I_Key,"&lt;"&amp;R377)+COUNTIFS(I_Course,A377,I_Cat,B377,I_Grd,1,I_Key,R377,I_Row,"&lt;"&amp;K377),"")</f>
        <v/>
      </c>
      <c r="T377">
        <f>IF(AND(P377=1,O377&gt;0),COUNTIFS(I_Course,A377,I_Cat,B377,I_Grd,1),"")</f>
        <v/>
      </c>
      <c r="U377">
        <f>IF(AND(P377=1,O377&gt;0),IF(S377&lt;MIN(O377,T377-1),1,0),0)</f>
        <v/>
      </c>
      <c r="V377">
        <f>IF(AND(P377=1,U377=0),1,0)</f>
        <v/>
      </c>
      <c r="W377">
        <f>IF(AND(Q377=1,ISNUMBER(D377)),INT(D377),"")</f>
        <v/>
      </c>
      <c r="X377">
        <f>IF(L377="",0,IF(G377="Yes",0,IF(NOT(ISNUMBER(F377)),0,IF(F377&lt;=0,0,IF(M377=3,1,IF(N377="",0,IF(INDEX(C_M,N377)=1,1,0)))))))</f>
        <v/>
      </c>
      <c r="Y377">
        <f>IF(LEFT(H377,3)="Not",1,0)</f>
        <v/>
      </c>
    </row>
    <row r="378">
      <c r="A378" s="18" t="n"/>
      <c r="B378" s="18" t="n"/>
      <c r="C378" s="18" t="n"/>
      <c r="D378" s="22" t="n"/>
      <c r="E378" s="19" t="n"/>
      <c r="F378" s="19" t="n"/>
      <c r="G378" s="18" t="n"/>
      <c r="H378" s="12">
        <f>IF(COUNTA(A378:G378)=0,"",IF(G378="Yes","Excused",IF(A378="","Not counted: course missing",IF(L378="","Not counted: course not on Courses sheet",IF(NOT(ISNUMBER(F378)),"Not counted: points possible missing",IF(F378&lt;=0,"Not counted: points possible missing",IF(X378=0,"Not counted: category not set up for this course",IF(E378="",IF(W378="","Upcoming",IF(W378&lt;Today,"Past due, no score yet","Upcoming")),IF(NOT(ISNUMBER(E378)),"Not counted: score isn't a number",IF(E378&lt;0,"Not counted: negative score",IF(U378=1,"Dropped (lowest)","Graded")))))))))))</f>
        <v/>
      </c>
      <c r="I378" s="16">
        <f>IF(P378=1,E378/F378,"")</f>
        <v/>
      </c>
      <c r="J378" s="17">
        <f>IF(W378="","",W378-Today)</f>
        <v/>
      </c>
      <c r="K378" t="n">
        <v>372</v>
      </c>
      <c r="L378">
        <f>IF(A378="","",IF(ISNUMBER(MATCH(A378,K_Name,0)),MATCH(A378,K_Name,0),""))</f>
        <v/>
      </c>
      <c r="M378">
        <f>IF(L378="","",INDEX(K_Mode,L378))</f>
        <v/>
      </c>
      <c r="N378">
        <f>IF(OR(L378="",B378=""),"",IF(ISNUMBER(MATCH(A378&amp;"|"&amp;B378,C_Key,0)),MATCH(A378&amp;"|"&amp;B378,C_Key,0),""))</f>
        <v/>
      </c>
      <c r="O378">
        <f>IF(N378="",0,INDEX(C_DropN,N378))</f>
        <v/>
      </c>
      <c r="P378">
        <f>IF(X378=1,IF(E378="",0,IF(ISNUMBER(E378),IF(E378&gt;=0,1,0),0)),0)</f>
        <v/>
      </c>
      <c r="Q378">
        <f>IF(AND(X378=1,E378=""),1,0)</f>
        <v/>
      </c>
      <c r="R378">
        <f>IF(P378=1,ROUND(E378/F378,10),"")</f>
        <v/>
      </c>
      <c r="S378">
        <f>IF(AND(P378=1,O378&gt;0),COUNTIFS(I_Course,A378,I_Cat,B378,I_Grd,1,I_Key,"&lt;"&amp;R378)+COUNTIFS(I_Course,A378,I_Cat,B378,I_Grd,1,I_Key,R378,I_Row,"&lt;"&amp;K378),"")</f>
        <v/>
      </c>
      <c r="T378">
        <f>IF(AND(P378=1,O378&gt;0),COUNTIFS(I_Course,A378,I_Cat,B378,I_Grd,1),"")</f>
        <v/>
      </c>
      <c r="U378">
        <f>IF(AND(P378=1,O378&gt;0),IF(S378&lt;MIN(O378,T378-1),1,0),0)</f>
        <v/>
      </c>
      <c r="V378">
        <f>IF(AND(P378=1,U378=0),1,0)</f>
        <v/>
      </c>
      <c r="W378">
        <f>IF(AND(Q378=1,ISNUMBER(D378)),INT(D378),"")</f>
        <v/>
      </c>
      <c r="X378">
        <f>IF(L378="",0,IF(G378="Yes",0,IF(NOT(ISNUMBER(F378)),0,IF(F378&lt;=0,0,IF(M378=3,1,IF(N378="",0,IF(INDEX(C_M,N378)=1,1,0)))))))</f>
        <v/>
      </c>
      <c r="Y378">
        <f>IF(LEFT(H378,3)="Not",1,0)</f>
        <v/>
      </c>
    </row>
    <row r="379">
      <c r="A379" s="18" t="n"/>
      <c r="B379" s="18" t="n"/>
      <c r="C379" s="18" t="n"/>
      <c r="D379" s="22" t="n"/>
      <c r="E379" s="19" t="n"/>
      <c r="F379" s="19" t="n"/>
      <c r="G379" s="18" t="n"/>
      <c r="H379" s="12">
        <f>IF(COUNTA(A379:G379)=0,"",IF(G379="Yes","Excused",IF(A379="","Not counted: course missing",IF(L379="","Not counted: course not on Courses sheet",IF(NOT(ISNUMBER(F379)),"Not counted: points possible missing",IF(F379&lt;=0,"Not counted: points possible missing",IF(X379=0,"Not counted: category not set up for this course",IF(E379="",IF(W379="","Upcoming",IF(W379&lt;Today,"Past due, no score yet","Upcoming")),IF(NOT(ISNUMBER(E379)),"Not counted: score isn't a number",IF(E379&lt;0,"Not counted: negative score",IF(U379=1,"Dropped (lowest)","Graded")))))))))))</f>
        <v/>
      </c>
      <c r="I379" s="16">
        <f>IF(P379=1,E379/F379,"")</f>
        <v/>
      </c>
      <c r="J379" s="17">
        <f>IF(W379="","",W379-Today)</f>
        <v/>
      </c>
      <c r="K379" t="n">
        <v>373</v>
      </c>
      <c r="L379">
        <f>IF(A379="","",IF(ISNUMBER(MATCH(A379,K_Name,0)),MATCH(A379,K_Name,0),""))</f>
        <v/>
      </c>
      <c r="M379">
        <f>IF(L379="","",INDEX(K_Mode,L379))</f>
        <v/>
      </c>
      <c r="N379">
        <f>IF(OR(L379="",B379=""),"",IF(ISNUMBER(MATCH(A379&amp;"|"&amp;B379,C_Key,0)),MATCH(A379&amp;"|"&amp;B379,C_Key,0),""))</f>
        <v/>
      </c>
      <c r="O379">
        <f>IF(N379="",0,INDEX(C_DropN,N379))</f>
        <v/>
      </c>
      <c r="P379">
        <f>IF(X379=1,IF(E379="",0,IF(ISNUMBER(E379),IF(E379&gt;=0,1,0),0)),0)</f>
        <v/>
      </c>
      <c r="Q379">
        <f>IF(AND(X379=1,E379=""),1,0)</f>
        <v/>
      </c>
      <c r="R379">
        <f>IF(P379=1,ROUND(E379/F379,10),"")</f>
        <v/>
      </c>
      <c r="S379">
        <f>IF(AND(P379=1,O379&gt;0),COUNTIFS(I_Course,A379,I_Cat,B379,I_Grd,1,I_Key,"&lt;"&amp;R379)+COUNTIFS(I_Course,A379,I_Cat,B379,I_Grd,1,I_Key,R379,I_Row,"&lt;"&amp;K379),"")</f>
        <v/>
      </c>
      <c r="T379">
        <f>IF(AND(P379=1,O379&gt;0),COUNTIFS(I_Course,A379,I_Cat,B379,I_Grd,1),"")</f>
        <v/>
      </c>
      <c r="U379">
        <f>IF(AND(P379=1,O379&gt;0),IF(S379&lt;MIN(O379,T379-1),1,0),0)</f>
        <v/>
      </c>
      <c r="V379">
        <f>IF(AND(P379=1,U379=0),1,0)</f>
        <v/>
      </c>
      <c r="W379">
        <f>IF(AND(Q379=1,ISNUMBER(D379)),INT(D379),"")</f>
        <v/>
      </c>
      <c r="X379">
        <f>IF(L379="",0,IF(G379="Yes",0,IF(NOT(ISNUMBER(F379)),0,IF(F379&lt;=0,0,IF(M379=3,1,IF(N379="",0,IF(INDEX(C_M,N379)=1,1,0)))))))</f>
        <v/>
      </c>
      <c r="Y379">
        <f>IF(LEFT(H379,3)="Not",1,0)</f>
        <v/>
      </c>
    </row>
    <row r="380">
      <c r="A380" s="18" t="n"/>
      <c r="B380" s="18" t="n"/>
      <c r="C380" s="18" t="n"/>
      <c r="D380" s="22" t="n"/>
      <c r="E380" s="19" t="n"/>
      <c r="F380" s="19" t="n"/>
      <c r="G380" s="18" t="n"/>
      <c r="H380" s="12">
        <f>IF(COUNTA(A380:G380)=0,"",IF(G380="Yes","Excused",IF(A380="","Not counted: course missing",IF(L380="","Not counted: course not on Courses sheet",IF(NOT(ISNUMBER(F380)),"Not counted: points possible missing",IF(F380&lt;=0,"Not counted: points possible missing",IF(X380=0,"Not counted: category not set up for this course",IF(E380="",IF(W380="","Upcoming",IF(W380&lt;Today,"Past due, no score yet","Upcoming")),IF(NOT(ISNUMBER(E380)),"Not counted: score isn't a number",IF(E380&lt;0,"Not counted: negative score",IF(U380=1,"Dropped (lowest)","Graded")))))))))))</f>
        <v/>
      </c>
      <c r="I380" s="16">
        <f>IF(P380=1,E380/F380,"")</f>
        <v/>
      </c>
      <c r="J380" s="17">
        <f>IF(W380="","",W380-Today)</f>
        <v/>
      </c>
      <c r="K380" t="n">
        <v>374</v>
      </c>
      <c r="L380">
        <f>IF(A380="","",IF(ISNUMBER(MATCH(A380,K_Name,0)),MATCH(A380,K_Name,0),""))</f>
        <v/>
      </c>
      <c r="M380">
        <f>IF(L380="","",INDEX(K_Mode,L380))</f>
        <v/>
      </c>
      <c r="N380">
        <f>IF(OR(L380="",B380=""),"",IF(ISNUMBER(MATCH(A380&amp;"|"&amp;B380,C_Key,0)),MATCH(A380&amp;"|"&amp;B380,C_Key,0),""))</f>
        <v/>
      </c>
      <c r="O380">
        <f>IF(N380="",0,INDEX(C_DropN,N380))</f>
        <v/>
      </c>
      <c r="P380">
        <f>IF(X380=1,IF(E380="",0,IF(ISNUMBER(E380),IF(E380&gt;=0,1,0),0)),0)</f>
        <v/>
      </c>
      <c r="Q380">
        <f>IF(AND(X380=1,E380=""),1,0)</f>
        <v/>
      </c>
      <c r="R380">
        <f>IF(P380=1,ROUND(E380/F380,10),"")</f>
        <v/>
      </c>
      <c r="S380">
        <f>IF(AND(P380=1,O380&gt;0),COUNTIFS(I_Course,A380,I_Cat,B380,I_Grd,1,I_Key,"&lt;"&amp;R380)+COUNTIFS(I_Course,A380,I_Cat,B380,I_Grd,1,I_Key,R380,I_Row,"&lt;"&amp;K380),"")</f>
        <v/>
      </c>
      <c r="T380">
        <f>IF(AND(P380=1,O380&gt;0),COUNTIFS(I_Course,A380,I_Cat,B380,I_Grd,1),"")</f>
        <v/>
      </c>
      <c r="U380">
        <f>IF(AND(P380=1,O380&gt;0),IF(S380&lt;MIN(O380,T380-1),1,0),0)</f>
        <v/>
      </c>
      <c r="V380">
        <f>IF(AND(P380=1,U380=0),1,0)</f>
        <v/>
      </c>
      <c r="W380">
        <f>IF(AND(Q380=1,ISNUMBER(D380)),INT(D380),"")</f>
        <v/>
      </c>
      <c r="X380">
        <f>IF(L380="",0,IF(G380="Yes",0,IF(NOT(ISNUMBER(F380)),0,IF(F380&lt;=0,0,IF(M380=3,1,IF(N380="",0,IF(INDEX(C_M,N380)=1,1,0)))))))</f>
        <v/>
      </c>
      <c r="Y380">
        <f>IF(LEFT(H380,3)="Not",1,0)</f>
        <v/>
      </c>
    </row>
    <row r="381">
      <c r="A381" s="18" t="n"/>
      <c r="B381" s="18" t="n"/>
      <c r="C381" s="18" t="n"/>
      <c r="D381" s="22" t="n"/>
      <c r="E381" s="19" t="n"/>
      <c r="F381" s="19" t="n"/>
      <c r="G381" s="18" t="n"/>
      <c r="H381" s="12">
        <f>IF(COUNTA(A381:G381)=0,"",IF(G381="Yes","Excused",IF(A381="","Not counted: course missing",IF(L381="","Not counted: course not on Courses sheet",IF(NOT(ISNUMBER(F381)),"Not counted: points possible missing",IF(F381&lt;=0,"Not counted: points possible missing",IF(X381=0,"Not counted: category not set up for this course",IF(E381="",IF(W381="","Upcoming",IF(W381&lt;Today,"Past due, no score yet","Upcoming")),IF(NOT(ISNUMBER(E381)),"Not counted: score isn't a number",IF(E381&lt;0,"Not counted: negative score",IF(U381=1,"Dropped (lowest)","Graded")))))))))))</f>
        <v/>
      </c>
      <c r="I381" s="16">
        <f>IF(P381=1,E381/F381,"")</f>
        <v/>
      </c>
      <c r="J381" s="17">
        <f>IF(W381="","",W381-Today)</f>
        <v/>
      </c>
      <c r="K381" t="n">
        <v>375</v>
      </c>
      <c r="L381">
        <f>IF(A381="","",IF(ISNUMBER(MATCH(A381,K_Name,0)),MATCH(A381,K_Name,0),""))</f>
        <v/>
      </c>
      <c r="M381">
        <f>IF(L381="","",INDEX(K_Mode,L381))</f>
        <v/>
      </c>
      <c r="N381">
        <f>IF(OR(L381="",B381=""),"",IF(ISNUMBER(MATCH(A381&amp;"|"&amp;B381,C_Key,0)),MATCH(A381&amp;"|"&amp;B381,C_Key,0),""))</f>
        <v/>
      </c>
      <c r="O381">
        <f>IF(N381="",0,INDEX(C_DropN,N381))</f>
        <v/>
      </c>
      <c r="P381">
        <f>IF(X381=1,IF(E381="",0,IF(ISNUMBER(E381),IF(E381&gt;=0,1,0),0)),0)</f>
        <v/>
      </c>
      <c r="Q381">
        <f>IF(AND(X381=1,E381=""),1,0)</f>
        <v/>
      </c>
      <c r="R381">
        <f>IF(P381=1,ROUND(E381/F381,10),"")</f>
        <v/>
      </c>
      <c r="S381">
        <f>IF(AND(P381=1,O381&gt;0),COUNTIFS(I_Course,A381,I_Cat,B381,I_Grd,1,I_Key,"&lt;"&amp;R381)+COUNTIFS(I_Course,A381,I_Cat,B381,I_Grd,1,I_Key,R381,I_Row,"&lt;"&amp;K381),"")</f>
        <v/>
      </c>
      <c r="T381">
        <f>IF(AND(P381=1,O381&gt;0),COUNTIFS(I_Course,A381,I_Cat,B381,I_Grd,1),"")</f>
        <v/>
      </c>
      <c r="U381">
        <f>IF(AND(P381=1,O381&gt;0),IF(S381&lt;MIN(O381,T381-1),1,0),0)</f>
        <v/>
      </c>
      <c r="V381">
        <f>IF(AND(P381=1,U381=0),1,0)</f>
        <v/>
      </c>
      <c r="W381">
        <f>IF(AND(Q381=1,ISNUMBER(D381)),INT(D381),"")</f>
        <v/>
      </c>
      <c r="X381">
        <f>IF(L381="",0,IF(G381="Yes",0,IF(NOT(ISNUMBER(F381)),0,IF(F381&lt;=0,0,IF(M381=3,1,IF(N381="",0,IF(INDEX(C_M,N381)=1,1,0)))))))</f>
        <v/>
      </c>
      <c r="Y381">
        <f>IF(LEFT(H381,3)="Not",1,0)</f>
        <v/>
      </c>
    </row>
    <row r="382">
      <c r="A382" s="18" t="n"/>
      <c r="B382" s="18" t="n"/>
      <c r="C382" s="18" t="n"/>
      <c r="D382" s="22" t="n"/>
      <c r="E382" s="19" t="n"/>
      <c r="F382" s="19" t="n"/>
      <c r="G382" s="18" t="n"/>
      <c r="H382" s="12">
        <f>IF(COUNTA(A382:G382)=0,"",IF(G382="Yes","Excused",IF(A382="","Not counted: course missing",IF(L382="","Not counted: course not on Courses sheet",IF(NOT(ISNUMBER(F382)),"Not counted: points possible missing",IF(F382&lt;=0,"Not counted: points possible missing",IF(X382=0,"Not counted: category not set up for this course",IF(E382="",IF(W382="","Upcoming",IF(W382&lt;Today,"Past due, no score yet","Upcoming")),IF(NOT(ISNUMBER(E382)),"Not counted: score isn't a number",IF(E382&lt;0,"Not counted: negative score",IF(U382=1,"Dropped (lowest)","Graded")))))))))))</f>
        <v/>
      </c>
      <c r="I382" s="16">
        <f>IF(P382=1,E382/F382,"")</f>
        <v/>
      </c>
      <c r="J382" s="17">
        <f>IF(W382="","",W382-Today)</f>
        <v/>
      </c>
      <c r="K382" t="n">
        <v>376</v>
      </c>
      <c r="L382">
        <f>IF(A382="","",IF(ISNUMBER(MATCH(A382,K_Name,0)),MATCH(A382,K_Name,0),""))</f>
        <v/>
      </c>
      <c r="M382">
        <f>IF(L382="","",INDEX(K_Mode,L382))</f>
        <v/>
      </c>
      <c r="N382">
        <f>IF(OR(L382="",B382=""),"",IF(ISNUMBER(MATCH(A382&amp;"|"&amp;B382,C_Key,0)),MATCH(A382&amp;"|"&amp;B382,C_Key,0),""))</f>
        <v/>
      </c>
      <c r="O382">
        <f>IF(N382="",0,INDEX(C_DropN,N382))</f>
        <v/>
      </c>
      <c r="P382">
        <f>IF(X382=1,IF(E382="",0,IF(ISNUMBER(E382),IF(E382&gt;=0,1,0),0)),0)</f>
        <v/>
      </c>
      <c r="Q382">
        <f>IF(AND(X382=1,E382=""),1,0)</f>
        <v/>
      </c>
      <c r="R382">
        <f>IF(P382=1,ROUND(E382/F382,10),"")</f>
        <v/>
      </c>
      <c r="S382">
        <f>IF(AND(P382=1,O382&gt;0),COUNTIFS(I_Course,A382,I_Cat,B382,I_Grd,1,I_Key,"&lt;"&amp;R382)+COUNTIFS(I_Course,A382,I_Cat,B382,I_Grd,1,I_Key,R382,I_Row,"&lt;"&amp;K382),"")</f>
        <v/>
      </c>
      <c r="T382">
        <f>IF(AND(P382=1,O382&gt;0),COUNTIFS(I_Course,A382,I_Cat,B382,I_Grd,1),"")</f>
        <v/>
      </c>
      <c r="U382">
        <f>IF(AND(P382=1,O382&gt;0),IF(S382&lt;MIN(O382,T382-1),1,0),0)</f>
        <v/>
      </c>
      <c r="V382">
        <f>IF(AND(P382=1,U382=0),1,0)</f>
        <v/>
      </c>
      <c r="W382">
        <f>IF(AND(Q382=1,ISNUMBER(D382)),INT(D382),"")</f>
        <v/>
      </c>
      <c r="X382">
        <f>IF(L382="",0,IF(G382="Yes",0,IF(NOT(ISNUMBER(F382)),0,IF(F382&lt;=0,0,IF(M382=3,1,IF(N382="",0,IF(INDEX(C_M,N382)=1,1,0)))))))</f>
        <v/>
      </c>
      <c r="Y382">
        <f>IF(LEFT(H382,3)="Not",1,0)</f>
        <v/>
      </c>
    </row>
    <row r="383">
      <c r="A383" s="18" t="n"/>
      <c r="B383" s="18" t="n"/>
      <c r="C383" s="18" t="n"/>
      <c r="D383" s="22" t="n"/>
      <c r="E383" s="19" t="n"/>
      <c r="F383" s="19" t="n"/>
      <c r="G383" s="18" t="n"/>
      <c r="H383" s="12">
        <f>IF(COUNTA(A383:G383)=0,"",IF(G383="Yes","Excused",IF(A383="","Not counted: course missing",IF(L383="","Not counted: course not on Courses sheet",IF(NOT(ISNUMBER(F383)),"Not counted: points possible missing",IF(F383&lt;=0,"Not counted: points possible missing",IF(X383=0,"Not counted: category not set up for this course",IF(E383="",IF(W383="","Upcoming",IF(W383&lt;Today,"Past due, no score yet","Upcoming")),IF(NOT(ISNUMBER(E383)),"Not counted: score isn't a number",IF(E383&lt;0,"Not counted: negative score",IF(U383=1,"Dropped (lowest)","Graded")))))))))))</f>
        <v/>
      </c>
      <c r="I383" s="16">
        <f>IF(P383=1,E383/F383,"")</f>
        <v/>
      </c>
      <c r="J383" s="17">
        <f>IF(W383="","",W383-Today)</f>
        <v/>
      </c>
      <c r="K383" t="n">
        <v>377</v>
      </c>
      <c r="L383">
        <f>IF(A383="","",IF(ISNUMBER(MATCH(A383,K_Name,0)),MATCH(A383,K_Name,0),""))</f>
        <v/>
      </c>
      <c r="M383">
        <f>IF(L383="","",INDEX(K_Mode,L383))</f>
        <v/>
      </c>
      <c r="N383">
        <f>IF(OR(L383="",B383=""),"",IF(ISNUMBER(MATCH(A383&amp;"|"&amp;B383,C_Key,0)),MATCH(A383&amp;"|"&amp;B383,C_Key,0),""))</f>
        <v/>
      </c>
      <c r="O383">
        <f>IF(N383="",0,INDEX(C_DropN,N383))</f>
        <v/>
      </c>
      <c r="P383">
        <f>IF(X383=1,IF(E383="",0,IF(ISNUMBER(E383),IF(E383&gt;=0,1,0),0)),0)</f>
        <v/>
      </c>
      <c r="Q383">
        <f>IF(AND(X383=1,E383=""),1,0)</f>
        <v/>
      </c>
      <c r="R383">
        <f>IF(P383=1,ROUND(E383/F383,10),"")</f>
        <v/>
      </c>
      <c r="S383">
        <f>IF(AND(P383=1,O383&gt;0),COUNTIFS(I_Course,A383,I_Cat,B383,I_Grd,1,I_Key,"&lt;"&amp;R383)+COUNTIFS(I_Course,A383,I_Cat,B383,I_Grd,1,I_Key,R383,I_Row,"&lt;"&amp;K383),"")</f>
        <v/>
      </c>
      <c r="T383">
        <f>IF(AND(P383=1,O383&gt;0),COUNTIFS(I_Course,A383,I_Cat,B383,I_Grd,1),"")</f>
        <v/>
      </c>
      <c r="U383">
        <f>IF(AND(P383=1,O383&gt;0),IF(S383&lt;MIN(O383,T383-1),1,0),0)</f>
        <v/>
      </c>
      <c r="V383">
        <f>IF(AND(P383=1,U383=0),1,0)</f>
        <v/>
      </c>
      <c r="W383">
        <f>IF(AND(Q383=1,ISNUMBER(D383)),INT(D383),"")</f>
        <v/>
      </c>
      <c r="X383">
        <f>IF(L383="",0,IF(G383="Yes",0,IF(NOT(ISNUMBER(F383)),0,IF(F383&lt;=0,0,IF(M383=3,1,IF(N383="",0,IF(INDEX(C_M,N383)=1,1,0)))))))</f>
        <v/>
      </c>
      <c r="Y383">
        <f>IF(LEFT(H383,3)="Not",1,0)</f>
        <v/>
      </c>
    </row>
    <row r="384">
      <c r="A384" s="18" t="n"/>
      <c r="B384" s="18" t="n"/>
      <c r="C384" s="18" t="n"/>
      <c r="D384" s="22" t="n"/>
      <c r="E384" s="19" t="n"/>
      <c r="F384" s="19" t="n"/>
      <c r="G384" s="18" t="n"/>
      <c r="H384" s="12">
        <f>IF(COUNTA(A384:G384)=0,"",IF(G384="Yes","Excused",IF(A384="","Not counted: course missing",IF(L384="","Not counted: course not on Courses sheet",IF(NOT(ISNUMBER(F384)),"Not counted: points possible missing",IF(F384&lt;=0,"Not counted: points possible missing",IF(X384=0,"Not counted: category not set up for this course",IF(E384="",IF(W384="","Upcoming",IF(W384&lt;Today,"Past due, no score yet","Upcoming")),IF(NOT(ISNUMBER(E384)),"Not counted: score isn't a number",IF(E384&lt;0,"Not counted: negative score",IF(U384=1,"Dropped (lowest)","Graded")))))))))))</f>
        <v/>
      </c>
      <c r="I384" s="16">
        <f>IF(P384=1,E384/F384,"")</f>
        <v/>
      </c>
      <c r="J384" s="17">
        <f>IF(W384="","",W384-Today)</f>
        <v/>
      </c>
      <c r="K384" t="n">
        <v>378</v>
      </c>
      <c r="L384">
        <f>IF(A384="","",IF(ISNUMBER(MATCH(A384,K_Name,0)),MATCH(A384,K_Name,0),""))</f>
        <v/>
      </c>
      <c r="M384">
        <f>IF(L384="","",INDEX(K_Mode,L384))</f>
        <v/>
      </c>
      <c r="N384">
        <f>IF(OR(L384="",B384=""),"",IF(ISNUMBER(MATCH(A384&amp;"|"&amp;B384,C_Key,0)),MATCH(A384&amp;"|"&amp;B384,C_Key,0),""))</f>
        <v/>
      </c>
      <c r="O384">
        <f>IF(N384="",0,INDEX(C_DropN,N384))</f>
        <v/>
      </c>
      <c r="P384">
        <f>IF(X384=1,IF(E384="",0,IF(ISNUMBER(E384),IF(E384&gt;=0,1,0),0)),0)</f>
        <v/>
      </c>
      <c r="Q384">
        <f>IF(AND(X384=1,E384=""),1,0)</f>
        <v/>
      </c>
      <c r="R384">
        <f>IF(P384=1,ROUND(E384/F384,10),"")</f>
        <v/>
      </c>
      <c r="S384">
        <f>IF(AND(P384=1,O384&gt;0),COUNTIFS(I_Course,A384,I_Cat,B384,I_Grd,1,I_Key,"&lt;"&amp;R384)+COUNTIFS(I_Course,A384,I_Cat,B384,I_Grd,1,I_Key,R384,I_Row,"&lt;"&amp;K384),"")</f>
        <v/>
      </c>
      <c r="T384">
        <f>IF(AND(P384=1,O384&gt;0),COUNTIFS(I_Course,A384,I_Cat,B384,I_Grd,1),"")</f>
        <v/>
      </c>
      <c r="U384">
        <f>IF(AND(P384=1,O384&gt;0),IF(S384&lt;MIN(O384,T384-1),1,0),0)</f>
        <v/>
      </c>
      <c r="V384">
        <f>IF(AND(P384=1,U384=0),1,0)</f>
        <v/>
      </c>
      <c r="W384">
        <f>IF(AND(Q384=1,ISNUMBER(D384)),INT(D384),"")</f>
        <v/>
      </c>
      <c r="X384">
        <f>IF(L384="",0,IF(G384="Yes",0,IF(NOT(ISNUMBER(F384)),0,IF(F384&lt;=0,0,IF(M384=3,1,IF(N384="",0,IF(INDEX(C_M,N384)=1,1,0)))))))</f>
        <v/>
      </c>
      <c r="Y384">
        <f>IF(LEFT(H384,3)="Not",1,0)</f>
        <v/>
      </c>
    </row>
    <row r="385">
      <c r="A385" s="18" t="n"/>
      <c r="B385" s="18" t="n"/>
      <c r="C385" s="18" t="n"/>
      <c r="D385" s="22" t="n"/>
      <c r="E385" s="19" t="n"/>
      <c r="F385" s="19" t="n"/>
      <c r="G385" s="18" t="n"/>
      <c r="H385" s="12">
        <f>IF(COUNTA(A385:G385)=0,"",IF(G385="Yes","Excused",IF(A385="","Not counted: course missing",IF(L385="","Not counted: course not on Courses sheet",IF(NOT(ISNUMBER(F385)),"Not counted: points possible missing",IF(F385&lt;=0,"Not counted: points possible missing",IF(X385=0,"Not counted: category not set up for this course",IF(E385="",IF(W385="","Upcoming",IF(W385&lt;Today,"Past due, no score yet","Upcoming")),IF(NOT(ISNUMBER(E385)),"Not counted: score isn't a number",IF(E385&lt;0,"Not counted: negative score",IF(U385=1,"Dropped (lowest)","Graded")))))))))))</f>
        <v/>
      </c>
      <c r="I385" s="16">
        <f>IF(P385=1,E385/F385,"")</f>
        <v/>
      </c>
      <c r="J385" s="17">
        <f>IF(W385="","",W385-Today)</f>
        <v/>
      </c>
      <c r="K385" t="n">
        <v>379</v>
      </c>
      <c r="L385">
        <f>IF(A385="","",IF(ISNUMBER(MATCH(A385,K_Name,0)),MATCH(A385,K_Name,0),""))</f>
        <v/>
      </c>
      <c r="M385">
        <f>IF(L385="","",INDEX(K_Mode,L385))</f>
        <v/>
      </c>
      <c r="N385">
        <f>IF(OR(L385="",B385=""),"",IF(ISNUMBER(MATCH(A385&amp;"|"&amp;B385,C_Key,0)),MATCH(A385&amp;"|"&amp;B385,C_Key,0),""))</f>
        <v/>
      </c>
      <c r="O385">
        <f>IF(N385="",0,INDEX(C_DropN,N385))</f>
        <v/>
      </c>
      <c r="P385">
        <f>IF(X385=1,IF(E385="",0,IF(ISNUMBER(E385),IF(E385&gt;=0,1,0),0)),0)</f>
        <v/>
      </c>
      <c r="Q385">
        <f>IF(AND(X385=1,E385=""),1,0)</f>
        <v/>
      </c>
      <c r="R385">
        <f>IF(P385=1,ROUND(E385/F385,10),"")</f>
        <v/>
      </c>
      <c r="S385">
        <f>IF(AND(P385=1,O385&gt;0),COUNTIFS(I_Course,A385,I_Cat,B385,I_Grd,1,I_Key,"&lt;"&amp;R385)+COUNTIFS(I_Course,A385,I_Cat,B385,I_Grd,1,I_Key,R385,I_Row,"&lt;"&amp;K385),"")</f>
        <v/>
      </c>
      <c r="T385">
        <f>IF(AND(P385=1,O385&gt;0),COUNTIFS(I_Course,A385,I_Cat,B385,I_Grd,1),"")</f>
        <v/>
      </c>
      <c r="U385">
        <f>IF(AND(P385=1,O385&gt;0),IF(S385&lt;MIN(O385,T385-1),1,0),0)</f>
        <v/>
      </c>
      <c r="V385">
        <f>IF(AND(P385=1,U385=0),1,0)</f>
        <v/>
      </c>
      <c r="W385">
        <f>IF(AND(Q385=1,ISNUMBER(D385)),INT(D385),"")</f>
        <v/>
      </c>
      <c r="X385">
        <f>IF(L385="",0,IF(G385="Yes",0,IF(NOT(ISNUMBER(F385)),0,IF(F385&lt;=0,0,IF(M385=3,1,IF(N385="",0,IF(INDEX(C_M,N385)=1,1,0)))))))</f>
        <v/>
      </c>
      <c r="Y385">
        <f>IF(LEFT(H385,3)="Not",1,0)</f>
        <v/>
      </c>
    </row>
    <row r="386">
      <c r="A386" s="18" t="n"/>
      <c r="B386" s="18" t="n"/>
      <c r="C386" s="18" t="n"/>
      <c r="D386" s="22" t="n"/>
      <c r="E386" s="19" t="n"/>
      <c r="F386" s="19" t="n"/>
      <c r="G386" s="18" t="n"/>
      <c r="H386" s="12">
        <f>IF(COUNTA(A386:G386)=0,"",IF(G386="Yes","Excused",IF(A386="","Not counted: course missing",IF(L386="","Not counted: course not on Courses sheet",IF(NOT(ISNUMBER(F386)),"Not counted: points possible missing",IF(F386&lt;=0,"Not counted: points possible missing",IF(X386=0,"Not counted: category not set up for this course",IF(E386="",IF(W386="","Upcoming",IF(W386&lt;Today,"Past due, no score yet","Upcoming")),IF(NOT(ISNUMBER(E386)),"Not counted: score isn't a number",IF(E386&lt;0,"Not counted: negative score",IF(U386=1,"Dropped (lowest)","Graded")))))))))))</f>
        <v/>
      </c>
      <c r="I386" s="16">
        <f>IF(P386=1,E386/F386,"")</f>
        <v/>
      </c>
      <c r="J386" s="17">
        <f>IF(W386="","",W386-Today)</f>
        <v/>
      </c>
      <c r="K386" t="n">
        <v>380</v>
      </c>
      <c r="L386">
        <f>IF(A386="","",IF(ISNUMBER(MATCH(A386,K_Name,0)),MATCH(A386,K_Name,0),""))</f>
        <v/>
      </c>
      <c r="M386">
        <f>IF(L386="","",INDEX(K_Mode,L386))</f>
        <v/>
      </c>
      <c r="N386">
        <f>IF(OR(L386="",B386=""),"",IF(ISNUMBER(MATCH(A386&amp;"|"&amp;B386,C_Key,0)),MATCH(A386&amp;"|"&amp;B386,C_Key,0),""))</f>
        <v/>
      </c>
      <c r="O386">
        <f>IF(N386="",0,INDEX(C_DropN,N386))</f>
        <v/>
      </c>
      <c r="P386">
        <f>IF(X386=1,IF(E386="",0,IF(ISNUMBER(E386),IF(E386&gt;=0,1,0),0)),0)</f>
        <v/>
      </c>
      <c r="Q386">
        <f>IF(AND(X386=1,E386=""),1,0)</f>
        <v/>
      </c>
      <c r="R386">
        <f>IF(P386=1,ROUND(E386/F386,10),"")</f>
        <v/>
      </c>
      <c r="S386">
        <f>IF(AND(P386=1,O386&gt;0),COUNTIFS(I_Course,A386,I_Cat,B386,I_Grd,1,I_Key,"&lt;"&amp;R386)+COUNTIFS(I_Course,A386,I_Cat,B386,I_Grd,1,I_Key,R386,I_Row,"&lt;"&amp;K386),"")</f>
        <v/>
      </c>
      <c r="T386">
        <f>IF(AND(P386=1,O386&gt;0),COUNTIFS(I_Course,A386,I_Cat,B386,I_Grd,1),"")</f>
        <v/>
      </c>
      <c r="U386">
        <f>IF(AND(P386=1,O386&gt;0),IF(S386&lt;MIN(O386,T386-1),1,0),0)</f>
        <v/>
      </c>
      <c r="V386">
        <f>IF(AND(P386=1,U386=0),1,0)</f>
        <v/>
      </c>
      <c r="W386">
        <f>IF(AND(Q386=1,ISNUMBER(D386)),INT(D386),"")</f>
        <v/>
      </c>
      <c r="X386">
        <f>IF(L386="",0,IF(G386="Yes",0,IF(NOT(ISNUMBER(F386)),0,IF(F386&lt;=0,0,IF(M386=3,1,IF(N386="",0,IF(INDEX(C_M,N386)=1,1,0)))))))</f>
        <v/>
      </c>
      <c r="Y386">
        <f>IF(LEFT(H386,3)="Not",1,0)</f>
        <v/>
      </c>
    </row>
    <row r="387">
      <c r="A387" s="18" t="n"/>
      <c r="B387" s="18" t="n"/>
      <c r="C387" s="18" t="n"/>
      <c r="D387" s="22" t="n"/>
      <c r="E387" s="19" t="n"/>
      <c r="F387" s="19" t="n"/>
      <c r="G387" s="18" t="n"/>
      <c r="H387" s="12">
        <f>IF(COUNTA(A387:G387)=0,"",IF(G387="Yes","Excused",IF(A387="","Not counted: course missing",IF(L387="","Not counted: course not on Courses sheet",IF(NOT(ISNUMBER(F387)),"Not counted: points possible missing",IF(F387&lt;=0,"Not counted: points possible missing",IF(X387=0,"Not counted: category not set up for this course",IF(E387="",IF(W387="","Upcoming",IF(W387&lt;Today,"Past due, no score yet","Upcoming")),IF(NOT(ISNUMBER(E387)),"Not counted: score isn't a number",IF(E387&lt;0,"Not counted: negative score",IF(U387=1,"Dropped (lowest)","Graded")))))))))))</f>
        <v/>
      </c>
      <c r="I387" s="16">
        <f>IF(P387=1,E387/F387,"")</f>
        <v/>
      </c>
      <c r="J387" s="17">
        <f>IF(W387="","",W387-Today)</f>
        <v/>
      </c>
      <c r="K387" t="n">
        <v>381</v>
      </c>
      <c r="L387">
        <f>IF(A387="","",IF(ISNUMBER(MATCH(A387,K_Name,0)),MATCH(A387,K_Name,0),""))</f>
        <v/>
      </c>
      <c r="M387">
        <f>IF(L387="","",INDEX(K_Mode,L387))</f>
        <v/>
      </c>
      <c r="N387">
        <f>IF(OR(L387="",B387=""),"",IF(ISNUMBER(MATCH(A387&amp;"|"&amp;B387,C_Key,0)),MATCH(A387&amp;"|"&amp;B387,C_Key,0),""))</f>
        <v/>
      </c>
      <c r="O387">
        <f>IF(N387="",0,INDEX(C_DropN,N387))</f>
        <v/>
      </c>
      <c r="P387">
        <f>IF(X387=1,IF(E387="",0,IF(ISNUMBER(E387),IF(E387&gt;=0,1,0),0)),0)</f>
        <v/>
      </c>
      <c r="Q387">
        <f>IF(AND(X387=1,E387=""),1,0)</f>
        <v/>
      </c>
      <c r="R387">
        <f>IF(P387=1,ROUND(E387/F387,10),"")</f>
        <v/>
      </c>
      <c r="S387">
        <f>IF(AND(P387=1,O387&gt;0),COUNTIFS(I_Course,A387,I_Cat,B387,I_Grd,1,I_Key,"&lt;"&amp;R387)+COUNTIFS(I_Course,A387,I_Cat,B387,I_Grd,1,I_Key,R387,I_Row,"&lt;"&amp;K387),"")</f>
        <v/>
      </c>
      <c r="T387">
        <f>IF(AND(P387=1,O387&gt;0),COUNTIFS(I_Course,A387,I_Cat,B387,I_Grd,1),"")</f>
        <v/>
      </c>
      <c r="U387">
        <f>IF(AND(P387=1,O387&gt;0),IF(S387&lt;MIN(O387,T387-1),1,0),0)</f>
        <v/>
      </c>
      <c r="V387">
        <f>IF(AND(P387=1,U387=0),1,0)</f>
        <v/>
      </c>
      <c r="W387">
        <f>IF(AND(Q387=1,ISNUMBER(D387)),INT(D387),"")</f>
        <v/>
      </c>
      <c r="X387">
        <f>IF(L387="",0,IF(G387="Yes",0,IF(NOT(ISNUMBER(F387)),0,IF(F387&lt;=0,0,IF(M387=3,1,IF(N387="",0,IF(INDEX(C_M,N387)=1,1,0)))))))</f>
        <v/>
      </c>
      <c r="Y387">
        <f>IF(LEFT(H387,3)="Not",1,0)</f>
        <v/>
      </c>
    </row>
    <row r="388">
      <c r="A388" s="18" t="n"/>
      <c r="B388" s="18" t="n"/>
      <c r="C388" s="18" t="n"/>
      <c r="D388" s="22" t="n"/>
      <c r="E388" s="19" t="n"/>
      <c r="F388" s="19" t="n"/>
      <c r="G388" s="18" t="n"/>
      <c r="H388" s="12">
        <f>IF(COUNTA(A388:G388)=0,"",IF(G388="Yes","Excused",IF(A388="","Not counted: course missing",IF(L388="","Not counted: course not on Courses sheet",IF(NOT(ISNUMBER(F388)),"Not counted: points possible missing",IF(F388&lt;=0,"Not counted: points possible missing",IF(X388=0,"Not counted: category not set up for this course",IF(E388="",IF(W388="","Upcoming",IF(W388&lt;Today,"Past due, no score yet","Upcoming")),IF(NOT(ISNUMBER(E388)),"Not counted: score isn't a number",IF(E388&lt;0,"Not counted: negative score",IF(U388=1,"Dropped (lowest)","Graded")))))))))))</f>
        <v/>
      </c>
      <c r="I388" s="16">
        <f>IF(P388=1,E388/F388,"")</f>
        <v/>
      </c>
      <c r="J388" s="17">
        <f>IF(W388="","",W388-Today)</f>
        <v/>
      </c>
      <c r="K388" t="n">
        <v>382</v>
      </c>
      <c r="L388">
        <f>IF(A388="","",IF(ISNUMBER(MATCH(A388,K_Name,0)),MATCH(A388,K_Name,0),""))</f>
        <v/>
      </c>
      <c r="M388">
        <f>IF(L388="","",INDEX(K_Mode,L388))</f>
        <v/>
      </c>
      <c r="N388">
        <f>IF(OR(L388="",B388=""),"",IF(ISNUMBER(MATCH(A388&amp;"|"&amp;B388,C_Key,0)),MATCH(A388&amp;"|"&amp;B388,C_Key,0),""))</f>
        <v/>
      </c>
      <c r="O388">
        <f>IF(N388="",0,INDEX(C_DropN,N388))</f>
        <v/>
      </c>
      <c r="P388">
        <f>IF(X388=1,IF(E388="",0,IF(ISNUMBER(E388),IF(E388&gt;=0,1,0),0)),0)</f>
        <v/>
      </c>
      <c r="Q388">
        <f>IF(AND(X388=1,E388=""),1,0)</f>
        <v/>
      </c>
      <c r="R388">
        <f>IF(P388=1,ROUND(E388/F388,10),"")</f>
        <v/>
      </c>
      <c r="S388">
        <f>IF(AND(P388=1,O388&gt;0),COUNTIFS(I_Course,A388,I_Cat,B388,I_Grd,1,I_Key,"&lt;"&amp;R388)+COUNTIFS(I_Course,A388,I_Cat,B388,I_Grd,1,I_Key,R388,I_Row,"&lt;"&amp;K388),"")</f>
        <v/>
      </c>
      <c r="T388">
        <f>IF(AND(P388=1,O388&gt;0),COUNTIFS(I_Course,A388,I_Cat,B388,I_Grd,1),"")</f>
        <v/>
      </c>
      <c r="U388">
        <f>IF(AND(P388=1,O388&gt;0),IF(S388&lt;MIN(O388,T388-1),1,0),0)</f>
        <v/>
      </c>
      <c r="V388">
        <f>IF(AND(P388=1,U388=0),1,0)</f>
        <v/>
      </c>
      <c r="W388">
        <f>IF(AND(Q388=1,ISNUMBER(D388)),INT(D388),"")</f>
        <v/>
      </c>
      <c r="X388">
        <f>IF(L388="",0,IF(G388="Yes",0,IF(NOT(ISNUMBER(F388)),0,IF(F388&lt;=0,0,IF(M388=3,1,IF(N388="",0,IF(INDEX(C_M,N388)=1,1,0)))))))</f>
        <v/>
      </c>
      <c r="Y388">
        <f>IF(LEFT(H388,3)="Not",1,0)</f>
        <v/>
      </c>
    </row>
    <row r="389">
      <c r="A389" s="18" t="n"/>
      <c r="B389" s="18" t="n"/>
      <c r="C389" s="18" t="n"/>
      <c r="D389" s="22" t="n"/>
      <c r="E389" s="19" t="n"/>
      <c r="F389" s="19" t="n"/>
      <c r="G389" s="18" t="n"/>
      <c r="H389" s="12">
        <f>IF(COUNTA(A389:G389)=0,"",IF(G389="Yes","Excused",IF(A389="","Not counted: course missing",IF(L389="","Not counted: course not on Courses sheet",IF(NOT(ISNUMBER(F389)),"Not counted: points possible missing",IF(F389&lt;=0,"Not counted: points possible missing",IF(X389=0,"Not counted: category not set up for this course",IF(E389="",IF(W389="","Upcoming",IF(W389&lt;Today,"Past due, no score yet","Upcoming")),IF(NOT(ISNUMBER(E389)),"Not counted: score isn't a number",IF(E389&lt;0,"Not counted: negative score",IF(U389=1,"Dropped (lowest)","Graded")))))))))))</f>
        <v/>
      </c>
      <c r="I389" s="16">
        <f>IF(P389=1,E389/F389,"")</f>
        <v/>
      </c>
      <c r="J389" s="17">
        <f>IF(W389="","",W389-Today)</f>
        <v/>
      </c>
      <c r="K389" t="n">
        <v>383</v>
      </c>
      <c r="L389">
        <f>IF(A389="","",IF(ISNUMBER(MATCH(A389,K_Name,0)),MATCH(A389,K_Name,0),""))</f>
        <v/>
      </c>
      <c r="M389">
        <f>IF(L389="","",INDEX(K_Mode,L389))</f>
        <v/>
      </c>
      <c r="N389">
        <f>IF(OR(L389="",B389=""),"",IF(ISNUMBER(MATCH(A389&amp;"|"&amp;B389,C_Key,0)),MATCH(A389&amp;"|"&amp;B389,C_Key,0),""))</f>
        <v/>
      </c>
      <c r="O389">
        <f>IF(N389="",0,INDEX(C_DropN,N389))</f>
        <v/>
      </c>
      <c r="P389">
        <f>IF(X389=1,IF(E389="",0,IF(ISNUMBER(E389),IF(E389&gt;=0,1,0),0)),0)</f>
        <v/>
      </c>
      <c r="Q389">
        <f>IF(AND(X389=1,E389=""),1,0)</f>
        <v/>
      </c>
      <c r="R389">
        <f>IF(P389=1,ROUND(E389/F389,10),"")</f>
        <v/>
      </c>
      <c r="S389">
        <f>IF(AND(P389=1,O389&gt;0),COUNTIFS(I_Course,A389,I_Cat,B389,I_Grd,1,I_Key,"&lt;"&amp;R389)+COUNTIFS(I_Course,A389,I_Cat,B389,I_Grd,1,I_Key,R389,I_Row,"&lt;"&amp;K389),"")</f>
        <v/>
      </c>
      <c r="T389">
        <f>IF(AND(P389=1,O389&gt;0),COUNTIFS(I_Course,A389,I_Cat,B389,I_Grd,1),"")</f>
        <v/>
      </c>
      <c r="U389">
        <f>IF(AND(P389=1,O389&gt;0),IF(S389&lt;MIN(O389,T389-1),1,0),0)</f>
        <v/>
      </c>
      <c r="V389">
        <f>IF(AND(P389=1,U389=0),1,0)</f>
        <v/>
      </c>
      <c r="W389">
        <f>IF(AND(Q389=1,ISNUMBER(D389)),INT(D389),"")</f>
        <v/>
      </c>
      <c r="X389">
        <f>IF(L389="",0,IF(G389="Yes",0,IF(NOT(ISNUMBER(F389)),0,IF(F389&lt;=0,0,IF(M389=3,1,IF(N389="",0,IF(INDEX(C_M,N389)=1,1,0)))))))</f>
        <v/>
      </c>
      <c r="Y389">
        <f>IF(LEFT(H389,3)="Not",1,0)</f>
        <v/>
      </c>
    </row>
    <row r="390">
      <c r="A390" s="18" t="n"/>
      <c r="B390" s="18" t="n"/>
      <c r="C390" s="18" t="n"/>
      <c r="D390" s="22" t="n"/>
      <c r="E390" s="19" t="n"/>
      <c r="F390" s="19" t="n"/>
      <c r="G390" s="18" t="n"/>
      <c r="H390" s="12">
        <f>IF(COUNTA(A390:G390)=0,"",IF(G390="Yes","Excused",IF(A390="","Not counted: course missing",IF(L390="","Not counted: course not on Courses sheet",IF(NOT(ISNUMBER(F390)),"Not counted: points possible missing",IF(F390&lt;=0,"Not counted: points possible missing",IF(X390=0,"Not counted: category not set up for this course",IF(E390="",IF(W390="","Upcoming",IF(W390&lt;Today,"Past due, no score yet","Upcoming")),IF(NOT(ISNUMBER(E390)),"Not counted: score isn't a number",IF(E390&lt;0,"Not counted: negative score",IF(U390=1,"Dropped (lowest)","Graded")))))))))))</f>
        <v/>
      </c>
      <c r="I390" s="16">
        <f>IF(P390=1,E390/F390,"")</f>
        <v/>
      </c>
      <c r="J390" s="17">
        <f>IF(W390="","",W390-Today)</f>
        <v/>
      </c>
      <c r="K390" t="n">
        <v>384</v>
      </c>
      <c r="L390">
        <f>IF(A390="","",IF(ISNUMBER(MATCH(A390,K_Name,0)),MATCH(A390,K_Name,0),""))</f>
        <v/>
      </c>
      <c r="M390">
        <f>IF(L390="","",INDEX(K_Mode,L390))</f>
        <v/>
      </c>
      <c r="N390">
        <f>IF(OR(L390="",B390=""),"",IF(ISNUMBER(MATCH(A390&amp;"|"&amp;B390,C_Key,0)),MATCH(A390&amp;"|"&amp;B390,C_Key,0),""))</f>
        <v/>
      </c>
      <c r="O390">
        <f>IF(N390="",0,INDEX(C_DropN,N390))</f>
        <v/>
      </c>
      <c r="P390">
        <f>IF(X390=1,IF(E390="",0,IF(ISNUMBER(E390),IF(E390&gt;=0,1,0),0)),0)</f>
        <v/>
      </c>
      <c r="Q390">
        <f>IF(AND(X390=1,E390=""),1,0)</f>
        <v/>
      </c>
      <c r="R390">
        <f>IF(P390=1,ROUND(E390/F390,10),"")</f>
        <v/>
      </c>
      <c r="S390">
        <f>IF(AND(P390=1,O390&gt;0),COUNTIFS(I_Course,A390,I_Cat,B390,I_Grd,1,I_Key,"&lt;"&amp;R390)+COUNTIFS(I_Course,A390,I_Cat,B390,I_Grd,1,I_Key,R390,I_Row,"&lt;"&amp;K390),"")</f>
        <v/>
      </c>
      <c r="T390">
        <f>IF(AND(P390=1,O390&gt;0),COUNTIFS(I_Course,A390,I_Cat,B390,I_Grd,1),"")</f>
        <v/>
      </c>
      <c r="U390">
        <f>IF(AND(P390=1,O390&gt;0),IF(S390&lt;MIN(O390,T390-1),1,0),0)</f>
        <v/>
      </c>
      <c r="V390">
        <f>IF(AND(P390=1,U390=0),1,0)</f>
        <v/>
      </c>
      <c r="W390">
        <f>IF(AND(Q390=1,ISNUMBER(D390)),INT(D390),"")</f>
        <v/>
      </c>
      <c r="X390">
        <f>IF(L390="",0,IF(G390="Yes",0,IF(NOT(ISNUMBER(F390)),0,IF(F390&lt;=0,0,IF(M390=3,1,IF(N390="",0,IF(INDEX(C_M,N390)=1,1,0)))))))</f>
        <v/>
      </c>
      <c r="Y390">
        <f>IF(LEFT(H390,3)="Not",1,0)</f>
        <v/>
      </c>
    </row>
    <row r="391">
      <c r="A391" s="18" t="n"/>
      <c r="B391" s="18" t="n"/>
      <c r="C391" s="18" t="n"/>
      <c r="D391" s="22" t="n"/>
      <c r="E391" s="19" t="n"/>
      <c r="F391" s="19" t="n"/>
      <c r="G391" s="18" t="n"/>
      <c r="H391" s="12">
        <f>IF(COUNTA(A391:G391)=0,"",IF(G391="Yes","Excused",IF(A391="","Not counted: course missing",IF(L391="","Not counted: course not on Courses sheet",IF(NOT(ISNUMBER(F391)),"Not counted: points possible missing",IF(F391&lt;=0,"Not counted: points possible missing",IF(X391=0,"Not counted: category not set up for this course",IF(E391="",IF(W391="","Upcoming",IF(W391&lt;Today,"Past due, no score yet","Upcoming")),IF(NOT(ISNUMBER(E391)),"Not counted: score isn't a number",IF(E391&lt;0,"Not counted: negative score",IF(U391=1,"Dropped (lowest)","Graded")))))))))))</f>
        <v/>
      </c>
      <c r="I391" s="16">
        <f>IF(P391=1,E391/F391,"")</f>
        <v/>
      </c>
      <c r="J391" s="17">
        <f>IF(W391="","",W391-Today)</f>
        <v/>
      </c>
      <c r="K391" t="n">
        <v>385</v>
      </c>
      <c r="L391">
        <f>IF(A391="","",IF(ISNUMBER(MATCH(A391,K_Name,0)),MATCH(A391,K_Name,0),""))</f>
        <v/>
      </c>
      <c r="M391">
        <f>IF(L391="","",INDEX(K_Mode,L391))</f>
        <v/>
      </c>
      <c r="N391">
        <f>IF(OR(L391="",B391=""),"",IF(ISNUMBER(MATCH(A391&amp;"|"&amp;B391,C_Key,0)),MATCH(A391&amp;"|"&amp;B391,C_Key,0),""))</f>
        <v/>
      </c>
      <c r="O391">
        <f>IF(N391="",0,INDEX(C_DropN,N391))</f>
        <v/>
      </c>
      <c r="P391">
        <f>IF(X391=1,IF(E391="",0,IF(ISNUMBER(E391),IF(E391&gt;=0,1,0),0)),0)</f>
        <v/>
      </c>
      <c r="Q391">
        <f>IF(AND(X391=1,E391=""),1,0)</f>
        <v/>
      </c>
      <c r="R391">
        <f>IF(P391=1,ROUND(E391/F391,10),"")</f>
        <v/>
      </c>
      <c r="S391">
        <f>IF(AND(P391=1,O391&gt;0),COUNTIFS(I_Course,A391,I_Cat,B391,I_Grd,1,I_Key,"&lt;"&amp;R391)+COUNTIFS(I_Course,A391,I_Cat,B391,I_Grd,1,I_Key,R391,I_Row,"&lt;"&amp;K391),"")</f>
        <v/>
      </c>
      <c r="T391">
        <f>IF(AND(P391=1,O391&gt;0),COUNTIFS(I_Course,A391,I_Cat,B391,I_Grd,1),"")</f>
        <v/>
      </c>
      <c r="U391">
        <f>IF(AND(P391=1,O391&gt;0),IF(S391&lt;MIN(O391,T391-1),1,0),0)</f>
        <v/>
      </c>
      <c r="V391">
        <f>IF(AND(P391=1,U391=0),1,0)</f>
        <v/>
      </c>
      <c r="W391">
        <f>IF(AND(Q391=1,ISNUMBER(D391)),INT(D391),"")</f>
        <v/>
      </c>
      <c r="X391">
        <f>IF(L391="",0,IF(G391="Yes",0,IF(NOT(ISNUMBER(F391)),0,IF(F391&lt;=0,0,IF(M391=3,1,IF(N391="",0,IF(INDEX(C_M,N391)=1,1,0)))))))</f>
        <v/>
      </c>
      <c r="Y391">
        <f>IF(LEFT(H391,3)="Not",1,0)</f>
        <v/>
      </c>
    </row>
    <row r="392">
      <c r="A392" s="18" t="n"/>
      <c r="B392" s="18" t="n"/>
      <c r="C392" s="18" t="n"/>
      <c r="D392" s="22" t="n"/>
      <c r="E392" s="19" t="n"/>
      <c r="F392" s="19" t="n"/>
      <c r="G392" s="18" t="n"/>
      <c r="H392" s="12">
        <f>IF(COUNTA(A392:G392)=0,"",IF(G392="Yes","Excused",IF(A392="","Not counted: course missing",IF(L392="","Not counted: course not on Courses sheet",IF(NOT(ISNUMBER(F392)),"Not counted: points possible missing",IF(F392&lt;=0,"Not counted: points possible missing",IF(X392=0,"Not counted: category not set up for this course",IF(E392="",IF(W392="","Upcoming",IF(W392&lt;Today,"Past due, no score yet","Upcoming")),IF(NOT(ISNUMBER(E392)),"Not counted: score isn't a number",IF(E392&lt;0,"Not counted: negative score",IF(U392=1,"Dropped (lowest)","Graded")))))))))))</f>
        <v/>
      </c>
      <c r="I392" s="16">
        <f>IF(P392=1,E392/F392,"")</f>
        <v/>
      </c>
      <c r="J392" s="17">
        <f>IF(W392="","",W392-Today)</f>
        <v/>
      </c>
      <c r="K392" t="n">
        <v>386</v>
      </c>
      <c r="L392">
        <f>IF(A392="","",IF(ISNUMBER(MATCH(A392,K_Name,0)),MATCH(A392,K_Name,0),""))</f>
        <v/>
      </c>
      <c r="M392">
        <f>IF(L392="","",INDEX(K_Mode,L392))</f>
        <v/>
      </c>
      <c r="N392">
        <f>IF(OR(L392="",B392=""),"",IF(ISNUMBER(MATCH(A392&amp;"|"&amp;B392,C_Key,0)),MATCH(A392&amp;"|"&amp;B392,C_Key,0),""))</f>
        <v/>
      </c>
      <c r="O392">
        <f>IF(N392="",0,INDEX(C_DropN,N392))</f>
        <v/>
      </c>
      <c r="P392">
        <f>IF(X392=1,IF(E392="",0,IF(ISNUMBER(E392),IF(E392&gt;=0,1,0),0)),0)</f>
        <v/>
      </c>
      <c r="Q392">
        <f>IF(AND(X392=1,E392=""),1,0)</f>
        <v/>
      </c>
      <c r="R392">
        <f>IF(P392=1,ROUND(E392/F392,10),"")</f>
        <v/>
      </c>
      <c r="S392">
        <f>IF(AND(P392=1,O392&gt;0),COUNTIFS(I_Course,A392,I_Cat,B392,I_Grd,1,I_Key,"&lt;"&amp;R392)+COUNTIFS(I_Course,A392,I_Cat,B392,I_Grd,1,I_Key,R392,I_Row,"&lt;"&amp;K392),"")</f>
        <v/>
      </c>
      <c r="T392">
        <f>IF(AND(P392=1,O392&gt;0),COUNTIFS(I_Course,A392,I_Cat,B392,I_Grd,1),"")</f>
        <v/>
      </c>
      <c r="U392">
        <f>IF(AND(P392=1,O392&gt;0),IF(S392&lt;MIN(O392,T392-1),1,0),0)</f>
        <v/>
      </c>
      <c r="V392">
        <f>IF(AND(P392=1,U392=0),1,0)</f>
        <v/>
      </c>
      <c r="W392">
        <f>IF(AND(Q392=1,ISNUMBER(D392)),INT(D392),"")</f>
        <v/>
      </c>
      <c r="X392">
        <f>IF(L392="",0,IF(G392="Yes",0,IF(NOT(ISNUMBER(F392)),0,IF(F392&lt;=0,0,IF(M392=3,1,IF(N392="",0,IF(INDEX(C_M,N392)=1,1,0)))))))</f>
        <v/>
      </c>
      <c r="Y392">
        <f>IF(LEFT(H392,3)="Not",1,0)</f>
        <v/>
      </c>
    </row>
    <row r="393">
      <c r="A393" s="18" t="n"/>
      <c r="B393" s="18" t="n"/>
      <c r="C393" s="18" t="n"/>
      <c r="D393" s="22" t="n"/>
      <c r="E393" s="19" t="n"/>
      <c r="F393" s="19" t="n"/>
      <c r="G393" s="18" t="n"/>
      <c r="H393" s="12">
        <f>IF(COUNTA(A393:G393)=0,"",IF(G393="Yes","Excused",IF(A393="","Not counted: course missing",IF(L393="","Not counted: course not on Courses sheet",IF(NOT(ISNUMBER(F393)),"Not counted: points possible missing",IF(F393&lt;=0,"Not counted: points possible missing",IF(X393=0,"Not counted: category not set up for this course",IF(E393="",IF(W393="","Upcoming",IF(W393&lt;Today,"Past due, no score yet","Upcoming")),IF(NOT(ISNUMBER(E393)),"Not counted: score isn't a number",IF(E393&lt;0,"Not counted: negative score",IF(U393=1,"Dropped (lowest)","Graded")))))))))))</f>
        <v/>
      </c>
      <c r="I393" s="16">
        <f>IF(P393=1,E393/F393,"")</f>
        <v/>
      </c>
      <c r="J393" s="17">
        <f>IF(W393="","",W393-Today)</f>
        <v/>
      </c>
      <c r="K393" t="n">
        <v>387</v>
      </c>
      <c r="L393">
        <f>IF(A393="","",IF(ISNUMBER(MATCH(A393,K_Name,0)),MATCH(A393,K_Name,0),""))</f>
        <v/>
      </c>
      <c r="M393">
        <f>IF(L393="","",INDEX(K_Mode,L393))</f>
        <v/>
      </c>
      <c r="N393">
        <f>IF(OR(L393="",B393=""),"",IF(ISNUMBER(MATCH(A393&amp;"|"&amp;B393,C_Key,0)),MATCH(A393&amp;"|"&amp;B393,C_Key,0),""))</f>
        <v/>
      </c>
      <c r="O393">
        <f>IF(N393="",0,INDEX(C_DropN,N393))</f>
        <v/>
      </c>
      <c r="P393">
        <f>IF(X393=1,IF(E393="",0,IF(ISNUMBER(E393),IF(E393&gt;=0,1,0),0)),0)</f>
        <v/>
      </c>
      <c r="Q393">
        <f>IF(AND(X393=1,E393=""),1,0)</f>
        <v/>
      </c>
      <c r="R393">
        <f>IF(P393=1,ROUND(E393/F393,10),"")</f>
        <v/>
      </c>
      <c r="S393">
        <f>IF(AND(P393=1,O393&gt;0),COUNTIFS(I_Course,A393,I_Cat,B393,I_Grd,1,I_Key,"&lt;"&amp;R393)+COUNTIFS(I_Course,A393,I_Cat,B393,I_Grd,1,I_Key,R393,I_Row,"&lt;"&amp;K393),"")</f>
        <v/>
      </c>
      <c r="T393">
        <f>IF(AND(P393=1,O393&gt;0),COUNTIFS(I_Course,A393,I_Cat,B393,I_Grd,1),"")</f>
        <v/>
      </c>
      <c r="U393">
        <f>IF(AND(P393=1,O393&gt;0),IF(S393&lt;MIN(O393,T393-1),1,0),0)</f>
        <v/>
      </c>
      <c r="V393">
        <f>IF(AND(P393=1,U393=0),1,0)</f>
        <v/>
      </c>
      <c r="W393">
        <f>IF(AND(Q393=1,ISNUMBER(D393)),INT(D393),"")</f>
        <v/>
      </c>
      <c r="X393">
        <f>IF(L393="",0,IF(G393="Yes",0,IF(NOT(ISNUMBER(F393)),0,IF(F393&lt;=0,0,IF(M393=3,1,IF(N393="",0,IF(INDEX(C_M,N393)=1,1,0)))))))</f>
        <v/>
      </c>
      <c r="Y393">
        <f>IF(LEFT(H393,3)="Not",1,0)</f>
        <v/>
      </c>
    </row>
    <row r="394">
      <c r="A394" s="18" t="n"/>
      <c r="B394" s="18" t="n"/>
      <c r="C394" s="18" t="n"/>
      <c r="D394" s="22" t="n"/>
      <c r="E394" s="19" t="n"/>
      <c r="F394" s="19" t="n"/>
      <c r="G394" s="18" t="n"/>
      <c r="H394" s="12">
        <f>IF(COUNTA(A394:G394)=0,"",IF(G394="Yes","Excused",IF(A394="","Not counted: course missing",IF(L394="","Not counted: course not on Courses sheet",IF(NOT(ISNUMBER(F394)),"Not counted: points possible missing",IF(F394&lt;=0,"Not counted: points possible missing",IF(X394=0,"Not counted: category not set up for this course",IF(E394="",IF(W394="","Upcoming",IF(W394&lt;Today,"Past due, no score yet","Upcoming")),IF(NOT(ISNUMBER(E394)),"Not counted: score isn't a number",IF(E394&lt;0,"Not counted: negative score",IF(U394=1,"Dropped (lowest)","Graded")))))))))))</f>
        <v/>
      </c>
      <c r="I394" s="16">
        <f>IF(P394=1,E394/F394,"")</f>
        <v/>
      </c>
      <c r="J394" s="17">
        <f>IF(W394="","",W394-Today)</f>
        <v/>
      </c>
      <c r="K394" t="n">
        <v>388</v>
      </c>
      <c r="L394">
        <f>IF(A394="","",IF(ISNUMBER(MATCH(A394,K_Name,0)),MATCH(A394,K_Name,0),""))</f>
        <v/>
      </c>
      <c r="M394">
        <f>IF(L394="","",INDEX(K_Mode,L394))</f>
        <v/>
      </c>
      <c r="N394">
        <f>IF(OR(L394="",B394=""),"",IF(ISNUMBER(MATCH(A394&amp;"|"&amp;B394,C_Key,0)),MATCH(A394&amp;"|"&amp;B394,C_Key,0),""))</f>
        <v/>
      </c>
      <c r="O394">
        <f>IF(N394="",0,INDEX(C_DropN,N394))</f>
        <v/>
      </c>
      <c r="P394">
        <f>IF(X394=1,IF(E394="",0,IF(ISNUMBER(E394),IF(E394&gt;=0,1,0),0)),0)</f>
        <v/>
      </c>
      <c r="Q394">
        <f>IF(AND(X394=1,E394=""),1,0)</f>
        <v/>
      </c>
      <c r="R394">
        <f>IF(P394=1,ROUND(E394/F394,10),"")</f>
        <v/>
      </c>
      <c r="S394">
        <f>IF(AND(P394=1,O394&gt;0),COUNTIFS(I_Course,A394,I_Cat,B394,I_Grd,1,I_Key,"&lt;"&amp;R394)+COUNTIFS(I_Course,A394,I_Cat,B394,I_Grd,1,I_Key,R394,I_Row,"&lt;"&amp;K394),"")</f>
        <v/>
      </c>
      <c r="T394">
        <f>IF(AND(P394=1,O394&gt;0),COUNTIFS(I_Course,A394,I_Cat,B394,I_Grd,1),"")</f>
        <v/>
      </c>
      <c r="U394">
        <f>IF(AND(P394=1,O394&gt;0),IF(S394&lt;MIN(O394,T394-1),1,0),0)</f>
        <v/>
      </c>
      <c r="V394">
        <f>IF(AND(P394=1,U394=0),1,0)</f>
        <v/>
      </c>
      <c r="W394">
        <f>IF(AND(Q394=1,ISNUMBER(D394)),INT(D394),"")</f>
        <v/>
      </c>
      <c r="X394">
        <f>IF(L394="",0,IF(G394="Yes",0,IF(NOT(ISNUMBER(F394)),0,IF(F394&lt;=0,0,IF(M394=3,1,IF(N394="",0,IF(INDEX(C_M,N394)=1,1,0)))))))</f>
        <v/>
      </c>
      <c r="Y394">
        <f>IF(LEFT(H394,3)="Not",1,0)</f>
        <v/>
      </c>
    </row>
    <row r="395">
      <c r="A395" s="18" t="n"/>
      <c r="B395" s="18" t="n"/>
      <c r="C395" s="18" t="n"/>
      <c r="D395" s="22" t="n"/>
      <c r="E395" s="19" t="n"/>
      <c r="F395" s="19" t="n"/>
      <c r="G395" s="18" t="n"/>
      <c r="H395" s="12">
        <f>IF(COUNTA(A395:G395)=0,"",IF(G395="Yes","Excused",IF(A395="","Not counted: course missing",IF(L395="","Not counted: course not on Courses sheet",IF(NOT(ISNUMBER(F395)),"Not counted: points possible missing",IF(F395&lt;=0,"Not counted: points possible missing",IF(X395=0,"Not counted: category not set up for this course",IF(E395="",IF(W395="","Upcoming",IF(W395&lt;Today,"Past due, no score yet","Upcoming")),IF(NOT(ISNUMBER(E395)),"Not counted: score isn't a number",IF(E395&lt;0,"Not counted: negative score",IF(U395=1,"Dropped (lowest)","Graded")))))))))))</f>
        <v/>
      </c>
      <c r="I395" s="16">
        <f>IF(P395=1,E395/F395,"")</f>
        <v/>
      </c>
      <c r="J395" s="17">
        <f>IF(W395="","",W395-Today)</f>
        <v/>
      </c>
      <c r="K395" t="n">
        <v>389</v>
      </c>
      <c r="L395">
        <f>IF(A395="","",IF(ISNUMBER(MATCH(A395,K_Name,0)),MATCH(A395,K_Name,0),""))</f>
        <v/>
      </c>
      <c r="M395">
        <f>IF(L395="","",INDEX(K_Mode,L395))</f>
        <v/>
      </c>
      <c r="N395">
        <f>IF(OR(L395="",B395=""),"",IF(ISNUMBER(MATCH(A395&amp;"|"&amp;B395,C_Key,0)),MATCH(A395&amp;"|"&amp;B395,C_Key,0),""))</f>
        <v/>
      </c>
      <c r="O395">
        <f>IF(N395="",0,INDEX(C_DropN,N395))</f>
        <v/>
      </c>
      <c r="P395">
        <f>IF(X395=1,IF(E395="",0,IF(ISNUMBER(E395),IF(E395&gt;=0,1,0),0)),0)</f>
        <v/>
      </c>
      <c r="Q395">
        <f>IF(AND(X395=1,E395=""),1,0)</f>
        <v/>
      </c>
      <c r="R395">
        <f>IF(P395=1,ROUND(E395/F395,10),"")</f>
        <v/>
      </c>
      <c r="S395">
        <f>IF(AND(P395=1,O395&gt;0),COUNTIFS(I_Course,A395,I_Cat,B395,I_Grd,1,I_Key,"&lt;"&amp;R395)+COUNTIFS(I_Course,A395,I_Cat,B395,I_Grd,1,I_Key,R395,I_Row,"&lt;"&amp;K395),"")</f>
        <v/>
      </c>
      <c r="T395">
        <f>IF(AND(P395=1,O395&gt;0),COUNTIFS(I_Course,A395,I_Cat,B395,I_Grd,1),"")</f>
        <v/>
      </c>
      <c r="U395">
        <f>IF(AND(P395=1,O395&gt;0),IF(S395&lt;MIN(O395,T395-1),1,0),0)</f>
        <v/>
      </c>
      <c r="V395">
        <f>IF(AND(P395=1,U395=0),1,0)</f>
        <v/>
      </c>
      <c r="W395">
        <f>IF(AND(Q395=1,ISNUMBER(D395)),INT(D395),"")</f>
        <v/>
      </c>
      <c r="X395">
        <f>IF(L395="",0,IF(G395="Yes",0,IF(NOT(ISNUMBER(F395)),0,IF(F395&lt;=0,0,IF(M395=3,1,IF(N395="",0,IF(INDEX(C_M,N395)=1,1,0)))))))</f>
        <v/>
      </c>
      <c r="Y395">
        <f>IF(LEFT(H395,3)="Not",1,0)</f>
        <v/>
      </c>
    </row>
    <row r="396">
      <c r="A396" s="18" t="n"/>
      <c r="B396" s="18" t="n"/>
      <c r="C396" s="18" t="n"/>
      <c r="D396" s="22" t="n"/>
      <c r="E396" s="19" t="n"/>
      <c r="F396" s="19" t="n"/>
      <c r="G396" s="18" t="n"/>
      <c r="H396" s="12">
        <f>IF(COUNTA(A396:G396)=0,"",IF(G396="Yes","Excused",IF(A396="","Not counted: course missing",IF(L396="","Not counted: course not on Courses sheet",IF(NOT(ISNUMBER(F396)),"Not counted: points possible missing",IF(F396&lt;=0,"Not counted: points possible missing",IF(X396=0,"Not counted: category not set up for this course",IF(E396="",IF(W396="","Upcoming",IF(W396&lt;Today,"Past due, no score yet","Upcoming")),IF(NOT(ISNUMBER(E396)),"Not counted: score isn't a number",IF(E396&lt;0,"Not counted: negative score",IF(U396=1,"Dropped (lowest)","Graded")))))))))))</f>
        <v/>
      </c>
      <c r="I396" s="16">
        <f>IF(P396=1,E396/F396,"")</f>
        <v/>
      </c>
      <c r="J396" s="17">
        <f>IF(W396="","",W396-Today)</f>
        <v/>
      </c>
      <c r="K396" t="n">
        <v>390</v>
      </c>
      <c r="L396">
        <f>IF(A396="","",IF(ISNUMBER(MATCH(A396,K_Name,0)),MATCH(A396,K_Name,0),""))</f>
        <v/>
      </c>
      <c r="M396">
        <f>IF(L396="","",INDEX(K_Mode,L396))</f>
        <v/>
      </c>
      <c r="N396">
        <f>IF(OR(L396="",B396=""),"",IF(ISNUMBER(MATCH(A396&amp;"|"&amp;B396,C_Key,0)),MATCH(A396&amp;"|"&amp;B396,C_Key,0),""))</f>
        <v/>
      </c>
      <c r="O396">
        <f>IF(N396="",0,INDEX(C_DropN,N396))</f>
        <v/>
      </c>
      <c r="P396">
        <f>IF(X396=1,IF(E396="",0,IF(ISNUMBER(E396),IF(E396&gt;=0,1,0),0)),0)</f>
        <v/>
      </c>
      <c r="Q396">
        <f>IF(AND(X396=1,E396=""),1,0)</f>
        <v/>
      </c>
      <c r="R396">
        <f>IF(P396=1,ROUND(E396/F396,10),"")</f>
        <v/>
      </c>
      <c r="S396">
        <f>IF(AND(P396=1,O396&gt;0),COUNTIFS(I_Course,A396,I_Cat,B396,I_Grd,1,I_Key,"&lt;"&amp;R396)+COUNTIFS(I_Course,A396,I_Cat,B396,I_Grd,1,I_Key,R396,I_Row,"&lt;"&amp;K396),"")</f>
        <v/>
      </c>
      <c r="T396">
        <f>IF(AND(P396=1,O396&gt;0),COUNTIFS(I_Course,A396,I_Cat,B396,I_Grd,1),"")</f>
        <v/>
      </c>
      <c r="U396">
        <f>IF(AND(P396=1,O396&gt;0),IF(S396&lt;MIN(O396,T396-1),1,0),0)</f>
        <v/>
      </c>
      <c r="V396">
        <f>IF(AND(P396=1,U396=0),1,0)</f>
        <v/>
      </c>
      <c r="W396">
        <f>IF(AND(Q396=1,ISNUMBER(D396)),INT(D396),"")</f>
        <v/>
      </c>
      <c r="X396">
        <f>IF(L396="",0,IF(G396="Yes",0,IF(NOT(ISNUMBER(F396)),0,IF(F396&lt;=0,0,IF(M396=3,1,IF(N396="",0,IF(INDEX(C_M,N396)=1,1,0)))))))</f>
        <v/>
      </c>
      <c r="Y396">
        <f>IF(LEFT(H396,3)="Not",1,0)</f>
        <v/>
      </c>
    </row>
    <row r="397">
      <c r="A397" s="18" t="n"/>
      <c r="B397" s="18" t="n"/>
      <c r="C397" s="18" t="n"/>
      <c r="D397" s="22" t="n"/>
      <c r="E397" s="19" t="n"/>
      <c r="F397" s="19" t="n"/>
      <c r="G397" s="18" t="n"/>
      <c r="H397" s="12">
        <f>IF(COUNTA(A397:G397)=0,"",IF(G397="Yes","Excused",IF(A397="","Not counted: course missing",IF(L397="","Not counted: course not on Courses sheet",IF(NOT(ISNUMBER(F397)),"Not counted: points possible missing",IF(F397&lt;=0,"Not counted: points possible missing",IF(X397=0,"Not counted: category not set up for this course",IF(E397="",IF(W397="","Upcoming",IF(W397&lt;Today,"Past due, no score yet","Upcoming")),IF(NOT(ISNUMBER(E397)),"Not counted: score isn't a number",IF(E397&lt;0,"Not counted: negative score",IF(U397=1,"Dropped (lowest)","Graded")))))))))))</f>
        <v/>
      </c>
      <c r="I397" s="16">
        <f>IF(P397=1,E397/F397,"")</f>
        <v/>
      </c>
      <c r="J397" s="17">
        <f>IF(W397="","",W397-Today)</f>
        <v/>
      </c>
      <c r="K397" t="n">
        <v>391</v>
      </c>
      <c r="L397">
        <f>IF(A397="","",IF(ISNUMBER(MATCH(A397,K_Name,0)),MATCH(A397,K_Name,0),""))</f>
        <v/>
      </c>
      <c r="M397">
        <f>IF(L397="","",INDEX(K_Mode,L397))</f>
        <v/>
      </c>
      <c r="N397">
        <f>IF(OR(L397="",B397=""),"",IF(ISNUMBER(MATCH(A397&amp;"|"&amp;B397,C_Key,0)),MATCH(A397&amp;"|"&amp;B397,C_Key,0),""))</f>
        <v/>
      </c>
      <c r="O397">
        <f>IF(N397="",0,INDEX(C_DropN,N397))</f>
        <v/>
      </c>
      <c r="P397">
        <f>IF(X397=1,IF(E397="",0,IF(ISNUMBER(E397),IF(E397&gt;=0,1,0),0)),0)</f>
        <v/>
      </c>
      <c r="Q397">
        <f>IF(AND(X397=1,E397=""),1,0)</f>
        <v/>
      </c>
      <c r="R397">
        <f>IF(P397=1,ROUND(E397/F397,10),"")</f>
        <v/>
      </c>
      <c r="S397">
        <f>IF(AND(P397=1,O397&gt;0),COUNTIFS(I_Course,A397,I_Cat,B397,I_Grd,1,I_Key,"&lt;"&amp;R397)+COUNTIFS(I_Course,A397,I_Cat,B397,I_Grd,1,I_Key,R397,I_Row,"&lt;"&amp;K397),"")</f>
        <v/>
      </c>
      <c r="T397">
        <f>IF(AND(P397=1,O397&gt;0),COUNTIFS(I_Course,A397,I_Cat,B397,I_Grd,1),"")</f>
        <v/>
      </c>
      <c r="U397">
        <f>IF(AND(P397=1,O397&gt;0),IF(S397&lt;MIN(O397,T397-1),1,0),0)</f>
        <v/>
      </c>
      <c r="V397">
        <f>IF(AND(P397=1,U397=0),1,0)</f>
        <v/>
      </c>
      <c r="W397">
        <f>IF(AND(Q397=1,ISNUMBER(D397)),INT(D397),"")</f>
        <v/>
      </c>
      <c r="X397">
        <f>IF(L397="",0,IF(G397="Yes",0,IF(NOT(ISNUMBER(F397)),0,IF(F397&lt;=0,0,IF(M397=3,1,IF(N397="",0,IF(INDEX(C_M,N397)=1,1,0)))))))</f>
        <v/>
      </c>
      <c r="Y397">
        <f>IF(LEFT(H397,3)="Not",1,0)</f>
        <v/>
      </c>
    </row>
    <row r="398">
      <c r="A398" s="18" t="n"/>
      <c r="B398" s="18" t="n"/>
      <c r="C398" s="18" t="n"/>
      <c r="D398" s="22" t="n"/>
      <c r="E398" s="19" t="n"/>
      <c r="F398" s="19" t="n"/>
      <c r="G398" s="18" t="n"/>
      <c r="H398" s="12">
        <f>IF(COUNTA(A398:G398)=0,"",IF(G398="Yes","Excused",IF(A398="","Not counted: course missing",IF(L398="","Not counted: course not on Courses sheet",IF(NOT(ISNUMBER(F398)),"Not counted: points possible missing",IF(F398&lt;=0,"Not counted: points possible missing",IF(X398=0,"Not counted: category not set up for this course",IF(E398="",IF(W398="","Upcoming",IF(W398&lt;Today,"Past due, no score yet","Upcoming")),IF(NOT(ISNUMBER(E398)),"Not counted: score isn't a number",IF(E398&lt;0,"Not counted: negative score",IF(U398=1,"Dropped (lowest)","Graded")))))))))))</f>
        <v/>
      </c>
      <c r="I398" s="16">
        <f>IF(P398=1,E398/F398,"")</f>
        <v/>
      </c>
      <c r="J398" s="17">
        <f>IF(W398="","",W398-Today)</f>
        <v/>
      </c>
      <c r="K398" t="n">
        <v>392</v>
      </c>
      <c r="L398">
        <f>IF(A398="","",IF(ISNUMBER(MATCH(A398,K_Name,0)),MATCH(A398,K_Name,0),""))</f>
        <v/>
      </c>
      <c r="M398">
        <f>IF(L398="","",INDEX(K_Mode,L398))</f>
        <v/>
      </c>
      <c r="N398">
        <f>IF(OR(L398="",B398=""),"",IF(ISNUMBER(MATCH(A398&amp;"|"&amp;B398,C_Key,0)),MATCH(A398&amp;"|"&amp;B398,C_Key,0),""))</f>
        <v/>
      </c>
      <c r="O398">
        <f>IF(N398="",0,INDEX(C_DropN,N398))</f>
        <v/>
      </c>
      <c r="P398">
        <f>IF(X398=1,IF(E398="",0,IF(ISNUMBER(E398),IF(E398&gt;=0,1,0),0)),0)</f>
        <v/>
      </c>
      <c r="Q398">
        <f>IF(AND(X398=1,E398=""),1,0)</f>
        <v/>
      </c>
      <c r="R398">
        <f>IF(P398=1,ROUND(E398/F398,10),"")</f>
        <v/>
      </c>
      <c r="S398">
        <f>IF(AND(P398=1,O398&gt;0),COUNTIFS(I_Course,A398,I_Cat,B398,I_Grd,1,I_Key,"&lt;"&amp;R398)+COUNTIFS(I_Course,A398,I_Cat,B398,I_Grd,1,I_Key,R398,I_Row,"&lt;"&amp;K398),"")</f>
        <v/>
      </c>
      <c r="T398">
        <f>IF(AND(P398=1,O398&gt;0),COUNTIFS(I_Course,A398,I_Cat,B398,I_Grd,1),"")</f>
        <v/>
      </c>
      <c r="U398">
        <f>IF(AND(P398=1,O398&gt;0),IF(S398&lt;MIN(O398,T398-1),1,0),0)</f>
        <v/>
      </c>
      <c r="V398">
        <f>IF(AND(P398=1,U398=0),1,0)</f>
        <v/>
      </c>
      <c r="W398">
        <f>IF(AND(Q398=1,ISNUMBER(D398)),INT(D398),"")</f>
        <v/>
      </c>
      <c r="X398">
        <f>IF(L398="",0,IF(G398="Yes",0,IF(NOT(ISNUMBER(F398)),0,IF(F398&lt;=0,0,IF(M398=3,1,IF(N398="",0,IF(INDEX(C_M,N398)=1,1,0)))))))</f>
        <v/>
      </c>
      <c r="Y398">
        <f>IF(LEFT(H398,3)="Not",1,0)</f>
        <v/>
      </c>
    </row>
    <row r="399">
      <c r="A399" s="18" t="n"/>
      <c r="B399" s="18" t="n"/>
      <c r="C399" s="18" t="n"/>
      <c r="D399" s="22" t="n"/>
      <c r="E399" s="19" t="n"/>
      <c r="F399" s="19" t="n"/>
      <c r="G399" s="18" t="n"/>
      <c r="H399" s="12">
        <f>IF(COUNTA(A399:G399)=0,"",IF(G399="Yes","Excused",IF(A399="","Not counted: course missing",IF(L399="","Not counted: course not on Courses sheet",IF(NOT(ISNUMBER(F399)),"Not counted: points possible missing",IF(F399&lt;=0,"Not counted: points possible missing",IF(X399=0,"Not counted: category not set up for this course",IF(E399="",IF(W399="","Upcoming",IF(W399&lt;Today,"Past due, no score yet","Upcoming")),IF(NOT(ISNUMBER(E399)),"Not counted: score isn't a number",IF(E399&lt;0,"Not counted: negative score",IF(U399=1,"Dropped (lowest)","Graded")))))))))))</f>
        <v/>
      </c>
      <c r="I399" s="16">
        <f>IF(P399=1,E399/F399,"")</f>
        <v/>
      </c>
      <c r="J399" s="17">
        <f>IF(W399="","",W399-Today)</f>
        <v/>
      </c>
      <c r="K399" t="n">
        <v>393</v>
      </c>
      <c r="L399">
        <f>IF(A399="","",IF(ISNUMBER(MATCH(A399,K_Name,0)),MATCH(A399,K_Name,0),""))</f>
        <v/>
      </c>
      <c r="M399">
        <f>IF(L399="","",INDEX(K_Mode,L399))</f>
        <v/>
      </c>
      <c r="N399">
        <f>IF(OR(L399="",B399=""),"",IF(ISNUMBER(MATCH(A399&amp;"|"&amp;B399,C_Key,0)),MATCH(A399&amp;"|"&amp;B399,C_Key,0),""))</f>
        <v/>
      </c>
      <c r="O399">
        <f>IF(N399="",0,INDEX(C_DropN,N399))</f>
        <v/>
      </c>
      <c r="P399">
        <f>IF(X399=1,IF(E399="",0,IF(ISNUMBER(E399),IF(E399&gt;=0,1,0),0)),0)</f>
        <v/>
      </c>
      <c r="Q399">
        <f>IF(AND(X399=1,E399=""),1,0)</f>
        <v/>
      </c>
      <c r="R399">
        <f>IF(P399=1,ROUND(E399/F399,10),"")</f>
        <v/>
      </c>
      <c r="S399">
        <f>IF(AND(P399=1,O399&gt;0),COUNTIFS(I_Course,A399,I_Cat,B399,I_Grd,1,I_Key,"&lt;"&amp;R399)+COUNTIFS(I_Course,A399,I_Cat,B399,I_Grd,1,I_Key,R399,I_Row,"&lt;"&amp;K399),"")</f>
        <v/>
      </c>
      <c r="T399">
        <f>IF(AND(P399=1,O399&gt;0),COUNTIFS(I_Course,A399,I_Cat,B399,I_Grd,1),"")</f>
        <v/>
      </c>
      <c r="U399">
        <f>IF(AND(P399=1,O399&gt;0),IF(S399&lt;MIN(O399,T399-1),1,0),0)</f>
        <v/>
      </c>
      <c r="V399">
        <f>IF(AND(P399=1,U399=0),1,0)</f>
        <v/>
      </c>
      <c r="W399">
        <f>IF(AND(Q399=1,ISNUMBER(D399)),INT(D399),"")</f>
        <v/>
      </c>
      <c r="X399">
        <f>IF(L399="",0,IF(G399="Yes",0,IF(NOT(ISNUMBER(F399)),0,IF(F399&lt;=0,0,IF(M399=3,1,IF(N399="",0,IF(INDEX(C_M,N399)=1,1,0)))))))</f>
        <v/>
      </c>
      <c r="Y399">
        <f>IF(LEFT(H399,3)="Not",1,0)</f>
        <v/>
      </c>
    </row>
    <row r="400">
      <c r="A400" s="18" t="n"/>
      <c r="B400" s="18" t="n"/>
      <c r="C400" s="18" t="n"/>
      <c r="D400" s="22" t="n"/>
      <c r="E400" s="19" t="n"/>
      <c r="F400" s="19" t="n"/>
      <c r="G400" s="18" t="n"/>
      <c r="H400" s="12">
        <f>IF(COUNTA(A400:G400)=0,"",IF(G400="Yes","Excused",IF(A400="","Not counted: course missing",IF(L400="","Not counted: course not on Courses sheet",IF(NOT(ISNUMBER(F400)),"Not counted: points possible missing",IF(F400&lt;=0,"Not counted: points possible missing",IF(X400=0,"Not counted: category not set up for this course",IF(E400="",IF(W400="","Upcoming",IF(W400&lt;Today,"Past due, no score yet","Upcoming")),IF(NOT(ISNUMBER(E400)),"Not counted: score isn't a number",IF(E400&lt;0,"Not counted: negative score",IF(U400=1,"Dropped (lowest)","Graded")))))))))))</f>
        <v/>
      </c>
      <c r="I400" s="16">
        <f>IF(P400=1,E400/F400,"")</f>
        <v/>
      </c>
      <c r="J400" s="17">
        <f>IF(W400="","",W400-Today)</f>
        <v/>
      </c>
      <c r="K400" t="n">
        <v>394</v>
      </c>
      <c r="L400">
        <f>IF(A400="","",IF(ISNUMBER(MATCH(A400,K_Name,0)),MATCH(A400,K_Name,0),""))</f>
        <v/>
      </c>
      <c r="M400">
        <f>IF(L400="","",INDEX(K_Mode,L400))</f>
        <v/>
      </c>
      <c r="N400">
        <f>IF(OR(L400="",B400=""),"",IF(ISNUMBER(MATCH(A400&amp;"|"&amp;B400,C_Key,0)),MATCH(A400&amp;"|"&amp;B400,C_Key,0),""))</f>
        <v/>
      </c>
      <c r="O400">
        <f>IF(N400="",0,INDEX(C_DropN,N400))</f>
        <v/>
      </c>
      <c r="P400">
        <f>IF(X400=1,IF(E400="",0,IF(ISNUMBER(E400),IF(E400&gt;=0,1,0),0)),0)</f>
        <v/>
      </c>
      <c r="Q400">
        <f>IF(AND(X400=1,E400=""),1,0)</f>
        <v/>
      </c>
      <c r="R400">
        <f>IF(P400=1,ROUND(E400/F400,10),"")</f>
        <v/>
      </c>
      <c r="S400">
        <f>IF(AND(P400=1,O400&gt;0),COUNTIFS(I_Course,A400,I_Cat,B400,I_Grd,1,I_Key,"&lt;"&amp;R400)+COUNTIFS(I_Course,A400,I_Cat,B400,I_Grd,1,I_Key,R400,I_Row,"&lt;"&amp;K400),"")</f>
        <v/>
      </c>
      <c r="T400">
        <f>IF(AND(P400=1,O400&gt;0),COUNTIFS(I_Course,A400,I_Cat,B400,I_Grd,1),"")</f>
        <v/>
      </c>
      <c r="U400">
        <f>IF(AND(P400=1,O400&gt;0),IF(S400&lt;MIN(O400,T400-1),1,0),0)</f>
        <v/>
      </c>
      <c r="V400">
        <f>IF(AND(P400=1,U400=0),1,0)</f>
        <v/>
      </c>
      <c r="W400">
        <f>IF(AND(Q400=1,ISNUMBER(D400)),INT(D400),"")</f>
        <v/>
      </c>
      <c r="X400">
        <f>IF(L400="",0,IF(G400="Yes",0,IF(NOT(ISNUMBER(F400)),0,IF(F400&lt;=0,0,IF(M400=3,1,IF(N400="",0,IF(INDEX(C_M,N400)=1,1,0)))))))</f>
        <v/>
      </c>
      <c r="Y400">
        <f>IF(LEFT(H400,3)="Not",1,0)</f>
        <v/>
      </c>
    </row>
    <row r="401">
      <c r="A401" s="18" t="n"/>
      <c r="B401" s="18" t="n"/>
      <c r="C401" s="18" t="n"/>
      <c r="D401" s="22" t="n"/>
      <c r="E401" s="19" t="n"/>
      <c r="F401" s="19" t="n"/>
      <c r="G401" s="18" t="n"/>
      <c r="H401" s="12">
        <f>IF(COUNTA(A401:G401)=0,"",IF(G401="Yes","Excused",IF(A401="","Not counted: course missing",IF(L401="","Not counted: course not on Courses sheet",IF(NOT(ISNUMBER(F401)),"Not counted: points possible missing",IF(F401&lt;=0,"Not counted: points possible missing",IF(X401=0,"Not counted: category not set up for this course",IF(E401="",IF(W401="","Upcoming",IF(W401&lt;Today,"Past due, no score yet","Upcoming")),IF(NOT(ISNUMBER(E401)),"Not counted: score isn't a number",IF(E401&lt;0,"Not counted: negative score",IF(U401=1,"Dropped (lowest)","Graded")))))))))))</f>
        <v/>
      </c>
      <c r="I401" s="16">
        <f>IF(P401=1,E401/F401,"")</f>
        <v/>
      </c>
      <c r="J401" s="17">
        <f>IF(W401="","",W401-Today)</f>
        <v/>
      </c>
      <c r="K401" t="n">
        <v>395</v>
      </c>
      <c r="L401">
        <f>IF(A401="","",IF(ISNUMBER(MATCH(A401,K_Name,0)),MATCH(A401,K_Name,0),""))</f>
        <v/>
      </c>
      <c r="M401">
        <f>IF(L401="","",INDEX(K_Mode,L401))</f>
        <v/>
      </c>
      <c r="N401">
        <f>IF(OR(L401="",B401=""),"",IF(ISNUMBER(MATCH(A401&amp;"|"&amp;B401,C_Key,0)),MATCH(A401&amp;"|"&amp;B401,C_Key,0),""))</f>
        <v/>
      </c>
      <c r="O401">
        <f>IF(N401="",0,INDEX(C_DropN,N401))</f>
        <v/>
      </c>
      <c r="P401">
        <f>IF(X401=1,IF(E401="",0,IF(ISNUMBER(E401),IF(E401&gt;=0,1,0),0)),0)</f>
        <v/>
      </c>
      <c r="Q401">
        <f>IF(AND(X401=1,E401=""),1,0)</f>
        <v/>
      </c>
      <c r="R401">
        <f>IF(P401=1,ROUND(E401/F401,10),"")</f>
        <v/>
      </c>
      <c r="S401">
        <f>IF(AND(P401=1,O401&gt;0),COUNTIFS(I_Course,A401,I_Cat,B401,I_Grd,1,I_Key,"&lt;"&amp;R401)+COUNTIFS(I_Course,A401,I_Cat,B401,I_Grd,1,I_Key,R401,I_Row,"&lt;"&amp;K401),"")</f>
        <v/>
      </c>
      <c r="T401">
        <f>IF(AND(P401=1,O401&gt;0),COUNTIFS(I_Course,A401,I_Cat,B401,I_Grd,1),"")</f>
        <v/>
      </c>
      <c r="U401">
        <f>IF(AND(P401=1,O401&gt;0),IF(S401&lt;MIN(O401,T401-1),1,0),0)</f>
        <v/>
      </c>
      <c r="V401">
        <f>IF(AND(P401=1,U401=0),1,0)</f>
        <v/>
      </c>
      <c r="W401">
        <f>IF(AND(Q401=1,ISNUMBER(D401)),INT(D401),"")</f>
        <v/>
      </c>
      <c r="X401">
        <f>IF(L401="",0,IF(G401="Yes",0,IF(NOT(ISNUMBER(F401)),0,IF(F401&lt;=0,0,IF(M401=3,1,IF(N401="",0,IF(INDEX(C_M,N401)=1,1,0)))))))</f>
        <v/>
      </c>
      <c r="Y401">
        <f>IF(LEFT(H401,3)="Not",1,0)</f>
        <v/>
      </c>
    </row>
    <row r="402">
      <c r="A402" s="18" t="n"/>
      <c r="B402" s="18" t="n"/>
      <c r="C402" s="18" t="n"/>
      <c r="D402" s="22" t="n"/>
      <c r="E402" s="19" t="n"/>
      <c r="F402" s="19" t="n"/>
      <c r="G402" s="18" t="n"/>
      <c r="H402" s="12">
        <f>IF(COUNTA(A402:G402)=0,"",IF(G402="Yes","Excused",IF(A402="","Not counted: course missing",IF(L402="","Not counted: course not on Courses sheet",IF(NOT(ISNUMBER(F402)),"Not counted: points possible missing",IF(F402&lt;=0,"Not counted: points possible missing",IF(X402=0,"Not counted: category not set up for this course",IF(E402="",IF(W402="","Upcoming",IF(W402&lt;Today,"Past due, no score yet","Upcoming")),IF(NOT(ISNUMBER(E402)),"Not counted: score isn't a number",IF(E402&lt;0,"Not counted: negative score",IF(U402=1,"Dropped (lowest)","Graded")))))))))))</f>
        <v/>
      </c>
      <c r="I402" s="16">
        <f>IF(P402=1,E402/F402,"")</f>
        <v/>
      </c>
      <c r="J402" s="17">
        <f>IF(W402="","",W402-Today)</f>
        <v/>
      </c>
      <c r="K402" t="n">
        <v>396</v>
      </c>
      <c r="L402">
        <f>IF(A402="","",IF(ISNUMBER(MATCH(A402,K_Name,0)),MATCH(A402,K_Name,0),""))</f>
        <v/>
      </c>
      <c r="M402">
        <f>IF(L402="","",INDEX(K_Mode,L402))</f>
        <v/>
      </c>
      <c r="N402">
        <f>IF(OR(L402="",B402=""),"",IF(ISNUMBER(MATCH(A402&amp;"|"&amp;B402,C_Key,0)),MATCH(A402&amp;"|"&amp;B402,C_Key,0),""))</f>
        <v/>
      </c>
      <c r="O402">
        <f>IF(N402="",0,INDEX(C_DropN,N402))</f>
        <v/>
      </c>
      <c r="P402">
        <f>IF(X402=1,IF(E402="",0,IF(ISNUMBER(E402),IF(E402&gt;=0,1,0),0)),0)</f>
        <v/>
      </c>
      <c r="Q402">
        <f>IF(AND(X402=1,E402=""),1,0)</f>
        <v/>
      </c>
      <c r="R402">
        <f>IF(P402=1,ROUND(E402/F402,10),"")</f>
        <v/>
      </c>
      <c r="S402">
        <f>IF(AND(P402=1,O402&gt;0),COUNTIFS(I_Course,A402,I_Cat,B402,I_Grd,1,I_Key,"&lt;"&amp;R402)+COUNTIFS(I_Course,A402,I_Cat,B402,I_Grd,1,I_Key,R402,I_Row,"&lt;"&amp;K402),"")</f>
        <v/>
      </c>
      <c r="T402">
        <f>IF(AND(P402=1,O402&gt;0),COUNTIFS(I_Course,A402,I_Cat,B402,I_Grd,1),"")</f>
        <v/>
      </c>
      <c r="U402">
        <f>IF(AND(P402=1,O402&gt;0),IF(S402&lt;MIN(O402,T402-1),1,0),0)</f>
        <v/>
      </c>
      <c r="V402">
        <f>IF(AND(P402=1,U402=0),1,0)</f>
        <v/>
      </c>
      <c r="W402">
        <f>IF(AND(Q402=1,ISNUMBER(D402)),INT(D402),"")</f>
        <v/>
      </c>
      <c r="X402">
        <f>IF(L402="",0,IF(G402="Yes",0,IF(NOT(ISNUMBER(F402)),0,IF(F402&lt;=0,0,IF(M402=3,1,IF(N402="",0,IF(INDEX(C_M,N402)=1,1,0)))))))</f>
        <v/>
      </c>
      <c r="Y402">
        <f>IF(LEFT(H402,3)="Not",1,0)</f>
        <v/>
      </c>
    </row>
    <row r="403">
      <c r="A403" s="18" t="n"/>
      <c r="B403" s="18" t="n"/>
      <c r="C403" s="18" t="n"/>
      <c r="D403" s="22" t="n"/>
      <c r="E403" s="19" t="n"/>
      <c r="F403" s="19" t="n"/>
      <c r="G403" s="18" t="n"/>
      <c r="H403" s="12">
        <f>IF(COUNTA(A403:G403)=0,"",IF(G403="Yes","Excused",IF(A403="","Not counted: course missing",IF(L403="","Not counted: course not on Courses sheet",IF(NOT(ISNUMBER(F403)),"Not counted: points possible missing",IF(F403&lt;=0,"Not counted: points possible missing",IF(X403=0,"Not counted: category not set up for this course",IF(E403="",IF(W403="","Upcoming",IF(W403&lt;Today,"Past due, no score yet","Upcoming")),IF(NOT(ISNUMBER(E403)),"Not counted: score isn't a number",IF(E403&lt;0,"Not counted: negative score",IF(U403=1,"Dropped (lowest)","Graded")))))))))))</f>
        <v/>
      </c>
      <c r="I403" s="16">
        <f>IF(P403=1,E403/F403,"")</f>
        <v/>
      </c>
      <c r="J403" s="17">
        <f>IF(W403="","",W403-Today)</f>
        <v/>
      </c>
      <c r="K403" t="n">
        <v>397</v>
      </c>
      <c r="L403">
        <f>IF(A403="","",IF(ISNUMBER(MATCH(A403,K_Name,0)),MATCH(A403,K_Name,0),""))</f>
        <v/>
      </c>
      <c r="M403">
        <f>IF(L403="","",INDEX(K_Mode,L403))</f>
        <v/>
      </c>
      <c r="N403">
        <f>IF(OR(L403="",B403=""),"",IF(ISNUMBER(MATCH(A403&amp;"|"&amp;B403,C_Key,0)),MATCH(A403&amp;"|"&amp;B403,C_Key,0),""))</f>
        <v/>
      </c>
      <c r="O403">
        <f>IF(N403="",0,INDEX(C_DropN,N403))</f>
        <v/>
      </c>
      <c r="P403">
        <f>IF(X403=1,IF(E403="",0,IF(ISNUMBER(E403),IF(E403&gt;=0,1,0),0)),0)</f>
        <v/>
      </c>
      <c r="Q403">
        <f>IF(AND(X403=1,E403=""),1,0)</f>
        <v/>
      </c>
      <c r="R403">
        <f>IF(P403=1,ROUND(E403/F403,10),"")</f>
        <v/>
      </c>
      <c r="S403">
        <f>IF(AND(P403=1,O403&gt;0),COUNTIFS(I_Course,A403,I_Cat,B403,I_Grd,1,I_Key,"&lt;"&amp;R403)+COUNTIFS(I_Course,A403,I_Cat,B403,I_Grd,1,I_Key,R403,I_Row,"&lt;"&amp;K403),"")</f>
        <v/>
      </c>
      <c r="T403">
        <f>IF(AND(P403=1,O403&gt;0),COUNTIFS(I_Course,A403,I_Cat,B403,I_Grd,1),"")</f>
        <v/>
      </c>
      <c r="U403">
        <f>IF(AND(P403=1,O403&gt;0),IF(S403&lt;MIN(O403,T403-1),1,0),0)</f>
        <v/>
      </c>
      <c r="V403">
        <f>IF(AND(P403=1,U403=0),1,0)</f>
        <v/>
      </c>
      <c r="W403">
        <f>IF(AND(Q403=1,ISNUMBER(D403)),INT(D403),"")</f>
        <v/>
      </c>
      <c r="X403">
        <f>IF(L403="",0,IF(G403="Yes",0,IF(NOT(ISNUMBER(F403)),0,IF(F403&lt;=0,0,IF(M403=3,1,IF(N403="",0,IF(INDEX(C_M,N403)=1,1,0)))))))</f>
        <v/>
      </c>
      <c r="Y403">
        <f>IF(LEFT(H403,3)="Not",1,0)</f>
        <v/>
      </c>
    </row>
    <row r="404">
      <c r="A404" s="18" t="n"/>
      <c r="B404" s="18" t="n"/>
      <c r="C404" s="18" t="n"/>
      <c r="D404" s="22" t="n"/>
      <c r="E404" s="19" t="n"/>
      <c r="F404" s="19" t="n"/>
      <c r="G404" s="18" t="n"/>
      <c r="H404" s="12">
        <f>IF(COUNTA(A404:G404)=0,"",IF(G404="Yes","Excused",IF(A404="","Not counted: course missing",IF(L404="","Not counted: course not on Courses sheet",IF(NOT(ISNUMBER(F404)),"Not counted: points possible missing",IF(F404&lt;=0,"Not counted: points possible missing",IF(X404=0,"Not counted: category not set up for this course",IF(E404="",IF(W404="","Upcoming",IF(W404&lt;Today,"Past due, no score yet","Upcoming")),IF(NOT(ISNUMBER(E404)),"Not counted: score isn't a number",IF(E404&lt;0,"Not counted: negative score",IF(U404=1,"Dropped (lowest)","Graded")))))))))))</f>
        <v/>
      </c>
      <c r="I404" s="16">
        <f>IF(P404=1,E404/F404,"")</f>
        <v/>
      </c>
      <c r="J404" s="17">
        <f>IF(W404="","",W404-Today)</f>
        <v/>
      </c>
      <c r="K404" t="n">
        <v>398</v>
      </c>
      <c r="L404">
        <f>IF(A404="","",IF(ISNUMBER(MATCH(A404,K_Name,0)),MATCH(A404,K_Name,0),""))</f>
        <v/>
      </c>
      <c r="M404">
        <f>IF(L404="","",INDEX(K_Mode,L404))</f>
        <v/>
      </c>
      <c r="N404">
        <f>IF(OR(L404="",B404=""),"",IF(ISNUMBER(MATCH(A404&amp;"|"&amp;B404,C_Key,0)),MATCH(A404&amp;"|"&amp;B404,C_Key,0),""))</f>
        <v/>
      </c>
      <c r="O404">
        <f>IF(N404="",0,INDEX(C_DropN,N404))</f>
        <v/>
      </c>
      <c r="P404">
        <f>IF(X404=1,IF(E404="",0,IF(ISNUMBER(E404),IF(E404&gt;=0,1,0),0)),0)</f>
        <v/>
      </c>
      <c r="Q404">
        <f>IF(AND(X404=1,E404=""),1,0)</f>
        <v/>
      </c>
      <c r="R404">
        <f>IF(P404=1,ROUND(E404/F404,10),"")</f>
        <v/>
      </c>
      <c r="S404">
        <f>IF(AND(P404=1,O404&gt;0),COUNTIFS(I_Course,A404,I_Cat,B404,I_Grd,1,I_Key,"&lt;"&amp;R404)+COUNTIFS(I_Course,A404,I_Cat,B404,I_Grd,1,I_Key,R404,I_Row,"&lt;"&amp;K404),"")</f>
        <v/>
      </c>
      <c r="T404">
        <f>IF(AND(P404=1,O404&gt;0),COUNTIFS(I_Course,A404,I_Cat,B404,I_Grd,1),"")</f>
        <v/>
      </c>
      <c r="U404">
        <f>IF(AND(P404=1,O404&gt;0),IF(S404&lt;MIN(O404,T404-1),1,0),0)</f>
        <v/>
      </c>
      <c r="V404">
        <f>IF(AND(P404=1,U404=0),1,0)</f>
        <v/>
      </c>
      <c r="W404">
        <f>IF(AND(Q404=1,ISNUMBER(D404)),INT(D404),"")</f>
        <v/>
      </c>
      <c r="X404">
        <f>IF(L404="",0,IF(G404="Yes",0,IF(NOT(ISNUMBER(F404)),0,IF(F404&lt;=0,0,IF(M404=3,1,IF(N404="",0,IF(INDEX(C_M,N404)=1,1,0)))))))</f>
        <v/>
      </c>
      <c r="Y404">
        <f>IF(LEFT(H404,3)="Not",1,0)</f>
        <v/>
      </c>
    </row>
    <row r="405">
      <c r="A405" s="18" t="n"/>
      <c r="B405" s="18" t="n"/>
      <c r="C405" s="18" t="n"/>
      <c r="D405" s="22" t="n"/>
      <c r="E405" s="19" t="n"/>
      <c r="F405" s="19" t="n"/>
      <c r="G405" s="18" t="n"/>
      <c r="H405" s="12">
        <f>IF(COUNTA(A405:G405)=0,"",IF(G405="Yes","Excused",IF(A405="","Not counted: course missing",IF(L405="","Not counted: course not on Courses sheet",IF(NOT(ISNUMBER(F405)),"Not counted: points possible missing",IF(F405&lt;=0,"Not counted: points possible missing",IF(X405=0,"Not counted: category not set up for this course",IF(E405="",IF(W405="","Upcoming",IF(W405&lt;Today,"Past due, no score yet","Upcoming")),IF(NOT(ISNUMBER(E405)),"Not counted: score isn't a number",IF(E405&lt;0,"Not counted: negative score",IF(U405=1,"Dropped (lowest)","Graded")))))))))))</f>
        <v/>
      </c>
      <c r="I405" s="16">
        <f>IF(P405=1,E405/F405,"")</f>
        <v/>
      </c>
      <c r="J405" s="17">
        <f>IF(W405="","",W405-Today)</f>
        <v/>
      </c>
      <c r="K405" t="n">
        <v>399</v>
      </c>
      <c r="L405">
        <f>IF(A405="","",IF(ISNUMBER(MATCH(A405,K_Name,0)),MATCH(A405,K_Name,0),""))</f>
        <v/>
      </c>
      <c r="M405">
        <f>IF(L405="","",INDEX(K_Mode,L405))</f>
        <v/>
      </c>
      <c r="N405">
        <f>IF(OR(L405="",B405=""),"",IF(ISNUMBER(MATCH(A405&amp;"|"&amp;B405,C_Key,0)),MATCH(A405&amp;"|"&amp;B405,C_Key,0),""))</f>
        <v/>
      </c>
      <c r="O405">
        <f>IF(N405="",0,INDEX(C_DropN,N405))</f>
        <v/>
      </c>
      <c r="P405">
        <f>IF(X405=1,IF(E405="",0,IF(ISNUMBER(E405),IF(E405&gt;=0,1,0),0)),0)</f>
        <v/>
      </c>
      <c r="Q405">
        <f>IF(AND(X405=1,E405=""),1,0)</f>
        <v/>
      </c>
      <c r="R405">
        <f>IF(P405=1,ROUND(E405/F405,10),"")</f>
        <v/>
      </c>
      <c r="S405">
        <f>IF(AND(P405=1,O405&gt;0),COUNTIFS(I_Course,A405,I_Cat,B405,I_Grd,1,I_Key,"&lt;"&amp;R405)+COUNTIFS(I_Course,A405,I_Cat,B405,I_Grd,1,I_Key,R405,I_Row,"&lt;"&amp;K405),"")</f>
        <v/>
      </c>
      <c r="T405">
        <f>IF(AND(P405=1,O405&gt;0),COUNTIFS(I_Course,A405,I_Cat,B405,I_Grd,1),"")</f>
        <v/>
      </c>
      <c r="U405">
        <f>IF(AND(P405=1,O405&gt;0),IF(S405&lt;MIN(O405,T405-1),1,0),0)</f>
        <v/>
      </c>
      <c r="V405">
        <f>IF(AND(P405=1,U405=0),1,0)</f>
        <v/>
      </c>
      <c r="W405">
        <f>IF(AND(Q405=1,ISNUMBER(D405)),INT(D405),"")</f>
        <v/>
      </c>
      <c r="X405">
        <f>IF(L405="",0,IF(G405="Yes",0,IF(NOT(ISNUMBER(F405)),0,IF(F405&lt;=0,0,IF(M405=3,1,IF(N405="",0,IF(INDEX(C_M,N405)=1,1,0)))))))</f>
        <v/>
      </c>
      <c r="Y405">
        <f>IF(LEFT(H405,3)="Not",1,0)</f>
        <v/>
      </c>
    </row>
    <row r="406">
      <c r="A406" s="18" t="n"/>
      <c r="B406" s="18" t="n"/>
      <c r="C406" s="18" t="n"/>
      <c r="D406" s="22" t="n"/>
      <c r="E406" s="19" t="n"/>
      <c r="F406" s="19" t="n"/>
      <c r="G406" s="18" t="n"/>
      <c r="H406" s="12">
        <f>IF(COUNTA(A406:G406)=0,"",IF(G406="Yes","Excused",IF(A406="","Not counted: course missing",IF(L406="","Not counted: course not on Courses sheet",IF(NOT(ISNUMBER(F406)),"Not counted: points possible missing",IF(F406&lt;=0,"Not counted: points possible missing",IF(X406=0,"Not counted: category not set up for this course",IF(E406="",IF(W406="","Upcoming",IF(W406&lt;Today,"Past due, no score yet","Upcoming")),IF(NOT(ISNUMBER(E406)),"Not counted: score isn't a number",IF(E406&lt;0,"Not counted: negative score",IF(U406=1,"Dropped (lowest)","Graded")))))))))))</f>
        <v/>
      </c>
      <c r="I406" s="16">
        <f>IF(P406=1,E406/F406,"")</f>
        <v/>
      </c>
      <c r="J406" s="17">
        <f>IF(W406="","",W406-Today)</f>
        <v/>
      </c>
      <c r="K406" t="n">
        <v>400</v>
      </c>
      <c r="L406">
        <f>IF(A406="","",IF(ISNUMBER(MATCH(A406,K_Name,0)),MATCH(A406,K_Name,0),""))</f>
        <v/>
      </c>
      <c r="M406">
        <f>IF(L406="","",INDEX(K_Mode,L406))</f>
        <v/>
      </c>
      <c r="N406">
        <f>IF(OR(L406="",B406=""),"",IF(ISNUMBER(MATCH(A406&amp;"|"&amp;B406,C_Key,0)),MATCH(A406&amp;"|"&amp;B406,C_Key,0),""))</f>
        <v/>
      </c>
      <c r="O406">
        <f>IF(N406="",0,INDEX(C_DropN,N406))</f>
        <v/>
      </c>
      <c r="P406">
        <f>IF(X406=1,IF(E406="",0,IF(ISNUMBER(E406),IF(E406&gt;=0,1,0),0)),0)</f>
        <v/>
      </c>
      <c r="Q406">
        <f>IF(AND(X406=1,E406=""),1,0)</f>
        <v/>
      </c>
      <c r="R406">
        <f>IF(P406=1,ROUND(E406/F406,10),"")</f>
        <v/>
      </c>
      <c r="S406">
        <f>IF(AND(P406=1,O406&gt;0),COUNTIFS(I_Course,A406,I_Cat,B406,I_Grd,1,I_Key,"&lt;"&amp;R406)+COUNTIFS(I_Course,A406,I_Cat,B406,I_Grd,1,I_Key,R406,I_Row,"&lt;"&amp;K406),"")</f>
        <v/>
      </c>
      <c r="T406">
        <f>IF(AND(P406=1,O406&gt;0),COUNTIFS(I_Course,A406,I_Cat,B406,I_Grd,1),"")</f>
        <v/>
      </c>
      <c r="U406">
        <f>IF(AND(P406=1,O406&gt;0),IF(S406&lt;MIN(O406,T406-1),1,0),0)</f>
        <v/>
      </c>
      <c r="V406">
        <f>IF(AND(P406=1,U406=0),1,0)</f>
        <v/>
      </c>
      <c r="W406">
        <f>IF(AND(Q406=1,ISNUMBER(D406)),INT(D406),"")</f>
        <v/>
      </c>
      <c r="X406">
        <f>IF(L406="",0,IF(G406="Yes",0,IF(NOT(ISNUMBER(F406)),0,IF(F406&lt;=0,0,IF(M406=3,1,IF(N406="",0,IF(INDEX(C_M,N406)=1,1,0)))))))</f>
        <v/>
      </c>
      <c r="Y406">
        <f>IF(LEFT(H406,3)="Not",1,0)</f>
        <v/>
      </c>
    </row>
    <row r="407">
      <c r="A407" s="18" t="n"/>
      <c r="B407" s="18" t="n"/>
      <c r="C407" s="18" t="n"/>
      <c r="D407" s="22" t="n"/>
      <c r="E407" s="19" t="n"/>
      <c r="F407" s="19" t="n"/>
      <c r="G407" s="18" t="n"/>
      <c r="H407" s="12">
        <f>IF(COUNTA(A407:G407)=0,"",IF(G407="Yes","Excused",IF(A407="","Not counted: course missing",IF(L407="","Not counted: course not on Courses sheet",IF(NOT(ISNUMBER(F407)),"Not counted: points possible missing",IF(F407&lt;=0,"Not counted: points possible missing",IF(X407=0,"Not counted: category not set up for this course",IF(E407="",IF(W407="","Upcoming",IF(W407&lt;Today,"Past due, no score yet","Upcoming")),IF(NOT(ISNUMBER(E407)),"Not counted: score isn't a number",IF(E407&lt;0,"Not counted: negative score",IF(U407=1,"Dropped (lowest)","Graded")))))))))))</f>
        <v/>
      </c>
      <c r="I407" s="16">
        <f>IF(P407=1,E407/F407,"")</f>
        <v/>
      </c>
      <c r="J407" s="17">
        <f>IF(W407="","",W407-Today)</f>
        <v/>
      </c>
      <c r="K407" t="n">
        <v>401</v>
      </c>
      <c r="L407">
        <f>IF(A407="","",IF(ISNUMBER(MATCH(A407,K_Name,0)),MATCH(A407,K_Name,0),""))</f>
        <v/>
      </c>
      <c r="M407">
        <f>IF(L407="","",INDEX(K_Mode,L407))</f>
        <v/>
      </c>
      <c r="N407">
        <f>IF(OR(L407="",B407=""),"",IF(ISNUMBER(MATCH(A407&amp;"|"&amp;B407,C_Key,0)),MATCH(A407&amp;"|"&amp;B407,C_Key,0),""))</f>
        <v/>
      </c>
      <c r="O407">
        <f>IF(N407="",0,INDEX(C_DropN,N407))</f>
        <v/>
      </c>
      <c r="P407">
        <f>IF(X407=1,IF(E407="",0,IF(ISNUMBER(E407),IF(E407&gt;=0,1,0),0)),0)</f>
        <v/>
      </c>
      <c r="Q407">
        <f>IF(AND(X407=1,E407=""),1,0)</f>
        <v/>
      </c>
      <c r="R407">
        <f>IF(P407=1,ROUND(E407/F407,10),"")</f>
        <v/>
      </c>
      <c r="S407">
        <f>IF(AND(P407=1,O407&gt;0),COUNTIFS(I_Course,A407,I_Cat,B407,I_Grd,1,I_Key,"&lt;"&amp;R407)+COUNTIFS(I_Course,A407,I_Cat,B407,I_Grd,1,I_Key,R407,I_Row,"&lt;"&amp;K407),"")</f>
        <v/>
      </c>
      <c r="T407">
        <f>IF(AND(P407=1,O407&gt;0),COUNTIFS(I_Course,A407,I_Cat,B407,I_Grd,1),"")</f>
        <v/>
      </c>
      <c r="U407">
        <f>IF(AND(P407=1,O407&gt;0),IF(S407&lt;MIN(O407,T407-1),1,0),0)</f>
        <v/>
      </c>
      <c r="V407">
        <f>IF(AND(P407=1,U407=0),1,0)</f>
        <v/>
      </c>
      <c r="W407">
        <f>IF(AND(Q407=1,ISNUMBER(D407)),INT(D407),"")</f>
        <v/>
      </c>
      <c r="X407">
        <f>IF(L407="",0,IF(G407="Yes",0,IF(NOT(ISNUMBER(F407)),0,IF(F407&lt;=0,0,IF(M407=3,1,IF(N407="",0,IF(INDEX(C_M,N407)=1,1,0)))))))</f>
        <v/>
      </c>
      <c r="Y407">
        <f>IF(LEFT(H407,3)="Not",1,0)</f>
        <v/>
      </c>
    </row>
    <row r="408">
      <c r="A408" s="18" t="n"/>
      <c r="B408" s="18" t="n"/>
      <c r="C408" s="18" t="n"/>
      <c r="D408" s="22" t="n"/>
      <c r="E408" s="19" t="n"/>
      <c r="F408" s="19" t="n"/>
      <c r="G408" s="18" t="n"/>
      <c r="H408" s="12">
        <f>IF(COUNTA(A408:G408)=0,"",IF(G408="Yes","Excused",IF(A408="","Not counted: course missing",IF(L408="","Not counted: course not on Courses sheet",IF(NOT(ISNUMBER(F408)),"Not counted: points possible missing",IF(F408&lt;=0,"Not counted: points possible missing",IF(X408=0,"Not counted: category not set up for this course",IF(E408="",IF(W408="","Upcoming",IF(W408&lt;Today,"Past due, no score yet","Upcoming")),IF(NOT(ISNUMBER(E408)),"Not counted: score isn't a number",IF(E408&lt;0,"Not counted: negative score",IF(U408=1,"Dropped (lowest)","Graded")))))))))))</f>
        <v/>
      </c>
      <c r="I408" s="16">
        <f>IF(P408=1,E408/F408,"")</f>
        <v/>
      </c>
      <c r="J408" s="17">
        <f>IF(W408="","",W408-Today)</f>
        <v/>
      </c>
      <c r="K408" t="n">
        <v>402</v>
      </c>
      <c r="L408">
        <f>IF(A408="","",IF(ISNUMBER(MATCH(A408,K_Name,0)),MATCH(A408,K_Name,0),""))</f>
        <v/>
      </c>
      <c r="M408">
        <f>IF(L408="","",INDEX(K_Mode,L408))</f>
        <v/>
      </c>
      <c r="N408">
        <f>IF(OR(L408="",B408=""),"",IF(ISNUMBER(MATCH(A408&amp;"|"&amp;B408,C_Key,0)),MATCH(A408&amp;"|"&amp;B408,C_Key,0),""))</f>
        <v/>
      </c>
      <c r="O408">
        <f>IF(N408="",0,INDEX(C_DropN,N408))</f>
        <v/>
      </c>
      <c r="P408">
        <f>IF(X408=1,IF(E408="",0,IF(ISNUMBER(E408),IF(E408&gt;=0,1,0),0)),0)</f>
        <v/>
      </c>
      <c r="Q408">
        <f>IF(AND(X408=1,E408=""),1,0)</f>
        <v/>
      </c>
      <c r="R408">
        <f>IF(P408=1,ROUND(E408/F408,10),"")</f>
        <v/>
      </c>
      <c r="S408">
        <f>IF(AND(P408=1,O408&gt;0),COUNTIFS(I_Course,A408,I_Cat,B408,I_Grd,1,I_Key,"&lt;"&amp;R408)+COUNTIFS(I_Course,A408,I_Cat,B408,I_Grd,1,I_Key,R408,I_Row,"&lt;"&amp;K408),"")</f>
        <v/>
      </c>
      <c r="T408">
        <f>IF(AND(P408=1,O408&gt;0),COUNTIFS(I_Course,A408,I_Cat,B408,I_Grd,1),"")</f>
        <v/>
      </c>
      <c r="U408">
        <f>IF(AND(P408=1,O408&gt;0),IF(S408&lt;MIN(O408,T408-1),1,0),0)</f>
        <v/>
      </c>
      <c r="V408">
        <f>IF(AND(P408=1,U408=0),1,0)</f>
        <v/>
      </c>
      <c r="W408">
        <f>IF(AND(Q408=1,ISNUMBER(D408)),INT(D408),"")</f>
        <v/>
      </c>
      <c r="X408">
        <f>IF(L408="",0,IF(G408="Yes",0,IF(NOT(ISNUMBER(F408)),0,IF(F408&lt;=0,0,IF(M408=3,1,IF(N408="",0,IF(INDEX(C_M,N408)=1,1,0)))))))</f>
        <v/>
      </c>
      <c r="Y408">
        <f>IF(LEFT(H408,3)="Not",1,0)</f>
        <v/>
      </c>
    </row>
    <row r="409">
      <c r="A409" s="18" t="n"/>
      <c r="B409" s="18" t="n"/>
      <c r="C409" s="18" t="n"/>
      <c r="D409" s="22" t="n"/>
      <c r="E409" s="19" t="n"/>
      <c r="F409" s="19" t="n"/>
      <c r="G409" s="18" t="n"/>
      <c r="H409" s="12">
        <f>IF(COUNTA(A409:G409)=0,"",IF(G409="Yes","Excused",IF(A409="","Not counted: course missing",IF(L409="","Not counted: course not on Courses sheet",IF(NOT(ISNUMBER(F409)),"Not counted: points possible missing",IF(F409&lt;=0,"Not counted: points possible missing",IF(X409=0,"Not counted: category not set up for this course",IF(E409="",IF(W409="","Upcoming",IF(W409&lt;Today,"Past due, no score yet","Upcoming")),IF(NOT(ISNUMBER(E409)),"Not counted: score isn't a number",IF(E409&lt;0,"Not counted: negative score",IF(U409=1,"Dropped (lowest)","Graded")))))))))))</f>
        <v/>
      </c>
      <c r="I409" s="16">
        <f>IF(P409=1,E409/F409,"")</f>
        <v/>
      </c>
      <c r="J409" s="17">
        <f>IF(W409="","",W409-Today)</f>
        <v/>
      </c>
      <c r="K409" t="n">
        <v>403</v>
      </c>
      <c r="L409">
        <f>IF(A409="","",IF(ISNUMBER(MATCH(A409,K_Name,0)),MATCH(A409,K_Name,0),""))</f>
        <v/>
      </c>
      <c r="M409">
        <f>IF(L409="","",INDEX(K_Mode,L409))</f>
        <v/>
      </c>
      <c r="N409">
        <f>IF(OR(L409="",B409=""),"",IF(ISNUMBER(MATCH(A409&amp;"|"&amp;B409,C_Key,0)),MATCH(A409&amp;"|"&amp;B409,C_Key,0),""))</f>
        <v/>
      </c>
      <c r="O409">
        <f>IF(N409="",0,INDEX(C_DropN,N409))</f>
        <v/>
      </c>
      <c r="P409">
        <f>IF(X409=1,IF(E409="",0,IF(ISNUMBER(E409),IF(E409&gt;=0,1,0),0)),0)</f>
        <v/>
      </c>
      <c r="Q409">
        <f>IF(AND(X409=1,E409=""),1,0)</f>
        <v/>
      </c>
      <c r="R409">
        <f>IF(P409=1,ROUND(E409/F409,10),"")</f>
        <v/>
      </c>
      <c r="S409">
        <f>IF(AND(P409=1,O409&gt;0),COUNTIFS(I_Course,A409,I_Cat,B409,I_Grd,1,I_Key,"&lt;"&amp;R409)+COUNTIFS(I_Course,A409,I_Cat,B409,I_Grd,1,I_Key,R409,I_Row,"&lt;"&amp;K409),"")</f>
        <v/>
      </c>
      <c r="T409">
        <f>IF(AND(P409=1,O409&gt;0),COUNTIFS(I_Course,A409,I_Cat,B409,I_Grd,1),"")</f>
        <v/>
      </c>
      <c r="U409">
        <f>IF(AND(P409=1,O409&gt;0),IF(S409&lt;MIN(O409,T409-1),1,0),0)</f>
        <v/>
      </c>
      <c r="V409">
        <f>IF(AND(P409=1,U409=0),1,0)</f>
        <v/>
      </c>
      <c r="W409">
        <f>IF(AND(Q409=1,ISNUMBER(D409)),INT(D409),"")</f>
        <v/>
      </c>
      <c r="X409">
        <f>IF(L409="",0,IF(G409="Yes",0,IF(NOT(ISNUMBER(F409)),0,IF(F409&lt;=0,0,IF(M409=3,1,IF(N409="",0,IF(INDEX(C_M,N409)=1,1,0)))))))</f>
        <v/>
      </c>
      <c r="Y409">
        <f>IF(LEFT(H409,3)="Not",1,0)</f>
        <v/>
      </c>
    </row>
    <row r="410">
      <c r="A410" s="18" t="n"/>
      <c r="B410" s="18" t="n"/>
      <c r="C410" s="18" t="n"/>
      <c r="D410" s="22" t="n"/>
      <c r="E410" s="19" t="n"/>
      <c r="F410" s="19" t="n"/>
      <c r="G410" s="18" t="n"/>
      <c r="H410" s="12">
        <f>IF(COUNTA(A410:G410)=0,"",IF(G410="Yes","Excused",IF(A410="","Not counted: course missing",IF(L410="","Not counted: course not on Courses sheet",IF(NOT(ISNUMBER(F410)),"Not counted: points possible missing",IF(F410&lt;=0,"Not counted: points possible missing",IF(X410=0,"Not counted: category not set up for this course",IF(E410="",IF(W410="","Upcoming",IF(W410&lt;Today,"Past due, no score yet","Upcoming")),IF(NOT(ISNUMBER(E410)),"Not counted: score isn't a number",IF(E410&lt;0,"Not counted: negative score",IF(U410=1,"Dropped (lowest)","Graded")))))))))))</f>
        <v/>
      </c>
      <c r="I410" s="16">
        <f>IF(P410=1,E410/F410,"")</f>
        <v/>
      </c>
      <c r="J410" s="17">
        <f>IF(W410="","",W410-Today)</f>
        <v/>
      </c>
      <c r="K410" t="n">
        <v>404</v>
      </c>
      <c r="L410">
        <f>IF(A410="","",IF(ISNUMBER(MATCH(A410,K_Name,0)),MATCH(A410,K_Name,0),""))</f>
        <v/>
      </c>
      <c r="M410">
        <f>IF(L410="","",INDEX(K_Mode,L410))</f>
        <v/>
      </c>
      <c r="N410">
        <f>IF(OR(L410="",B410=""),"",IF(ISNUMBER(MATCH(A410&amp;"|"&amp;B410,C_Key,0)),MATCH(A410&amp;"|"&amp;B410,C_Key,0),""))</f>
        <v/>
      </c>
      <c r="O410">
        <f>IF(N410="",0,INDEX(C_DropN,N410))</f>
        <v/>
      </c>
      <c r="P410">
        <f>IF(X410=1,IF(E410="",0,IF(ISNUMBER(E410),IF(E410&gt;=0,1,0),0)),0)</f>
        <v/>
      </c>
      <c r="Q410">
        <f>IF(AND(X410=1,E410=""),1,0)</f>
        <v/>
      </c>
      <c r="R410">
        <f>IF(P410=1,ROUND(E410/F410,10),"")</f>
        <v/>
      </c>
      <c r="S410">
        <f>IF(AND(P410=1,O410&gt;0),COUNTIFS(I_Course,A410,I_Cat,B410,I_Grd,1,I_Key,"&lt;"&amp;R410)+COUNTIFS(I_Course,A410,I_Cat,B410,I_Grd,1,I_Key,R410,I_Row,"&lt;"&amp;K410),"")</f>
        <v/>
      </c>
      <c r="T410">
        <f>IF(AND(P410=1,O410&gt;0),COUNTIFS(I_Course,A410,I_Cat,B410,I_Grd,1),"")</f>
        <v/>
      </c>
      <c r="U410">
        <f>IF(AND(P410=1,O410&gt;0),IF(S410&lt;MIN(O410,T410-1),1,0),0)</f>
        <v/>
      </c>
      <c r="V410">
        <f>IF(AND(P410=1,U410=0),1,0)</f>
        <v/>
      </c>
      <c r="W410">
        <f>IF(AND(Q410=1,ISNUMBER(D410)),INT(D410),"")</f>
        <v/>
      </c>
      <c r="X410">
        <f>IF(L410="",0,IF(G410="Yes",0,IF(NOT(ISNUMBER(F410)),0,IF(F410&lt;=0,0,IF(M410=3,1,IF(N410="",0,IF(INDEX(C_M,N410)=1,1,0)))))))</f>
        <v/>
      </c>
      <c r="Y410">
        <f>IF(LEFT(H410,3)="Not",1,0)</f>
        <v/>
      </c>
    </row>
    <row r="411">
      <c r="A411" s="18" t="n"/>
      <c r="B411" s="18" t="n"/>
      <c r="C411" s="18" t="n"/>
      <c r="D411" s="22" t="n"/>
      <c r="E411" s="19" t="n"/>
      <c r="F411" s="19" t="n"/>
      <c r="G411" s="18" t="n"/>
      <c r="H411" s="12">
        <f>IF(COUNTA(A411:G411)=0,"",IF(G411="Yes","Excused",IF(A411="","Not counted: course missing",IF(L411="","Not counted: course not on Courses sheet",IF(NOT(ISNUMBER(F411)),"Not counted: points possible missing",IF(F411&lt;=0,"Not counted: points possible missing",IF(X411=0,"Not counted: category not set up for this course",IF(E411="",IF(W411="","Upcoming",IF(W411&lt;Today,"Past due, no score yet","Upcoming")),IF(NOT(ISNUMBER(E411)),"Not counted: score isn't a number",IF(E411&lt;0,"Not counted: negative score",IF(U411=1,"Dropped (lowest)","Graded")))))))))))</f>
        <v/>
      </c>
      <c r="I411" s="16">
        <f>IF(P411=1,E411/F411,"")</f>
        <v/>
      </c>
      <c r="J411" s="17">
        <f>IF(W411="","",W411-Today)</f>
        <v/>
      </c>
      <c r="K411" t="n">
        <v>405</v>
      </c>
      <c r="L411">
        <f>IF(A411="","",IF(ISNUMBER(MATCH(A411,K_Name,0)),MATCH(A411,K_Name,0),""))</f>
        <v/>
      </c>
      <c r="M411">
        <f>IF(L411="","",INDEX(K_Mode,L411))</f>
        <v/>
      </c>
      <c r="N411">
        <f>IF(OR(L411="",B411=""),"",IF(ISNUMBER(MATCH(A411&amp;"|"&amp;B411,C_Key,0)),MATCH(A411&amp;"|"&amp;B411,C_Key,0),""))</f>
        <v/>
      </c>
      <c r="O411">
        <f>IF(N411="",0,INDEX(C_DropN,N411))</f>
        <v/>
      </c>
      <c r="P411">
        <f>IF(X411=1,IF(E411="",0,IF(ISNUMBER(E411),IF(E411&gt;=0,1,0),0)),0)</f>
        <v/>
      </c>
      <c r="Q411">
        <f>IF(AND(X411=1,E411=""),1,0)</f>
        <v/>
      </c>
      <c r="R411">
        <f>IF(P411=1,ROUND(E411/F411,10),"")</f>
        <v/>
      </c>
      <c r="S411">
        <f>IF(AND(P411=1,O411&gt;0),COUNTIFS(I_Course,A411,I_Cat,B411,I_Grd,1,I_Key,"&lt;"&amp;R411)+COUNTIFS(I_Course,A411,I_Cat,B411,I_Grd,1,I_Key,R411,I_Row,"&lt;"&amp;K411),"")</f>
        <v/>
      </c>
      <c r="T411">
        <f>IF(AND(P411=1,O411&gt;0),COUNTIFS(I_Course,A411,I_Cat,B411,I_Grd,1),"")</f>
        <v/>
      </c>
      <c r="U411">
        <f>IF(AND(P411=1,O411&gt;0),IF(S411&lt;MIN(O411,T411-1),1,0),0)</f>
        <v/>
      </c>
      <c r="V411">
        <f>IF(AND(P411=1,U411=0),1,0)</f>
        <v/>
      </c>
      <c r="W411">
        <f>IF(AND(Q411=1,ISNUMBER(D411)),INT(D411),"")</f>
        <v/>
      </c>
      <c r="X411">
        <f>IF(L411="",0,IF(G411="Yes",0,IF(NOT(ISNUMBER(F411)),0,IF(F411&lt;=0,0,IF(M411=3,1,IF(N411="",0,IF(INDEX(C_M,N411)=1,1,0)))))))</f>
        <v/>
      </c>
      <c r="Y411">
        <f>IF(LEFT(H411,3)="Not",1,0)</f>
        <v/>
      </c>
    </row>
    <row r="412">
      <c r="A412" s="18" t="n"/>
      <c r="B412" s="18" t="n"/>
      <c r="C412" s="18" t="n"/>
      <c r="D412" s="22" t="n"/>
      <c r="E412" s="19" t="n"/>
      <c r="F412" s="19" t="n"/>
      <c r="G412" s="18" t="n"/>
      <c r="H412" s="12">
        <f>IF(COUNTA(A412:G412)=0,"",IF(G412="Yes","Excused",IF(A412="","Not counted: course missing",IF(L412="","Not counted: course not on Courses sheet",IF(NOT(ISNUMBER(F412)),"Not counted: points possible missing",IF(F412&lt;=0,"Not counted: points possible missing",IF(X412=0,"Not counted: category not set up for this course",IF(E412="",IF(W412="","Upcoming",IF(W412&lt;Today,"Past due, no score yet","Upcoming")),IF(NOT(ISNUMBER(E412)),"Not counted: score isn't a number",IF(E412&lt;0,"Not counted: negative score",IF(U412=1,"Dropped (lowest)","Graded")))))))))))</f>
        <v/>
      </c>
      <c r="I412" s="16">
        <f>IF(P412=1,E412/F412,"")</f>
        <v/>
      </c>
      <c r="J412" s="17">
        <f>IF(W412="","",W412-Today)</f>
        <v/>
      </c>
      <c r="K412" t="n">
        <v>406</v>
      </c>
      <c r="L412">
        <f>IF(A412="","",IF(ISNUMBER(MATCH(A412,K_Name,0)),MATCH(A412,K_Name,0),""))</f>
        <v/>
      </c>
      <c r="M412">
        <f>IF(L412="","",INDEX(K_Mode,L412))</f>
        <v/>
      </c>
      <c r="N412">
        <f>IF(OR(L412="",B412=""),"",IF(ISNUMBER(MATCH(A412&amp;"|"&amp;B412,C_Key,0)),MATCH(A412&amp;"|"&amp;B412,C_Key,0),""))</f>
        <v/>
      </c>
      <c r="O412">
        <f>IF(N412="",0,INDEX(C_DropN,N412))</f>
        <v/>
      </c>
      <c r="P412">
        <f>IF(X412=1,IF(E412="",0,IF(ISNUMBER(E412),IF(E412&gt;=0,1,0),0)),0)</f>
        <v/>
      </c>
      <c r="Q412">
        <f>IF(AND(X412=1,E412=""),1,0)</f>
        <v/>
      </c>
      <c r="R412">
        <f>IF(P412=1,ROUND(E412/F412,10),"")</f>
        <v/>
      </c>
      <c r="S412">
        <f>IF(AND(P412=1,O412&gt;0),COUNTIFS(I_Course,A412,I_Cat,B412,I_Grd,1,I_Key,"&lt;"&amp;R412)+COUNTIFS(I_Course,A412,I_Cat,B412,I_Grd,1,I_Key,R412,I_Row,"&lt;"&amp;K412),"")</f>
        <v/>
      </c>
      <c r="T412">
        <f>IF(AND(P412=1,O412&gt;0),COUNTIFS(I_Course,A412,I_Cat,B412,I_Grd,1),"")</f>
        <v/>
      </c>
      <c r="U412">
        <f>IF(AND(P412=1,O412&gt;0),IF(S412&lt;MIN(O412,T412-1),1,0),0)</f>
        <v/>
      </c>
      <c r="V412">
        <f>IF(AND(P412=1,U412=0),1,0)</f>
        <v/>
      </c>
      <c r="W412">
        <f>IF(AND(Q412=1,ISNUMBER(D412)),INT(D412),"")</f>
        <v/>
      </c>
      <c r="X412">
        <f>IF(L412="",0,IF(G412="Yes",0,IF(NOT(ISNUMBER(F412)),0,IF(F412&lt;=0,0,IF(M412=3,1,IF(N412="",0,IF(INDEX(C_M,N412)=1,1,0)))))))</f>
        <v/>
      </c>
      <c r="Y412">
        <f>IF(LEFT(H412,3)="Not",1,0)</f>
        <v/>
      </c>
    </row>
    <row r="413">
      <c r="A413" s="18" t="n"/>
      <c r="B413" s="18" t="n"/>
      <c r="C413" s="18" t="n"/>
      <c r="D413" s="22" t="n"/>
      <c r="E413" s="19" t="n"/>
      <c r="F413" s="19" t="n"/>
      <c r="G413" s="18" t="n"/>
      <c r="H413" s="12">
        <f>IF(COUNTA(A413:G413)=0,"",IF(G413="Yes","Excused",IF(A413="","Not counted: course missing",IF(L413="","Not counted: course not on Courses sheet",IF(NOT(ISNUMBER(F413)),"Not counted: points possible missing",IF(F413&lt;=0,"Not counted: points possible missing",IF(X413=0,"Not counted: category not set up for this course",IF(E413="",IF(W413="","Upcoming",IF(W413&lt;Today,"Past due, no score yet","Upcoming")),IF(NOT(ISNUMBER(E413)),"Not counted: score isn't a number",IF(E413&lt;0,"Not counted: negative score",IF(U413=1,"Dropped (lowest)","Graded")))))))))))</f>
        <v/>
      </c>
      <c r="I413" s="16">
        <f>IF(P413=1,E413/F413,"")</f>
        <v/>
      </c>
      <c r="J413" s="17">
        <f>IF(W413="","",W413-Today)</f>
        <v/>
      </c>
      <c r="K413" t="n">
        <v>407</v>
      </c>
      <c r="L413">
        <f>IF(A413="","",IF(ISNUMBER(MATCH(A413,K_Name,0)),MATCH(A413,K_Name,0),""))</f>
        <v/>
      </c>
      <c r="M413">
        <f>IF(L413="","",INDEX(K_Mode,L413))</f>
        <v/>
      </c>
      <c r="N413">
        <f>IF(OR(L413="",B413=""),"",IF(ISNUMBER(MATCH(A413&amp;"|"&amp;B413,C_Key,0)),MATCH(A413&amp;"|"&amp;B413,C_Key,0),""))</f>
        <v/>
      </c>
      <c r="O413">
        <f>IF(N413="",0,INDEX(C_DropN,N413))</f>
        <v/>
      </c>
      <c r="P413">
        <f>IF(X413=1,IF(E413="",0,IF(ISNUMBER(E413),IF(E413&gt;=0,1,0),0)),0)</f>
        <v/>
      </c>
      <c r="Q413">
        <f>IF(AND(X413=1,E413=""),1,0)</f>
        <v/>
      </c>
      <c r="R413">
        <f>IF(P413=1,ROUND(E413/F413,10),"")</f>
        <v/>
      </c>
      <c r="S413">
        <f>IF(AND(P413=1,O413&gt;0),COUNTIFS(I_Course,A413,I_Cat,B413,I_Grd,1,I_Key,"&lt;"&amp;R413)+COUNTIFS(I_Course,A413,I_Cat,B413,I_Grd,1,I_Key,R413,I_Row,"&lt;"&amp;K413),"")</f>
        <v/>
      </c>
      <c r="T413">
        <f>IF(AND(P413=1,O413&gt;0),COUNTIFS(I_Course,A413,I_Cat,B413,I_Grd,1),"")</f>
        <v/>
      </c>
      <c r="U413">
        <f>IF(AND(P413=1,O413&gt;0),IF(S413&lt;MIN(O413,T413-1),1,0),0)</f>
        <v/>
      </c>
      <c r="V413">
        <f>IF(AND(P413=1,U413=0),1,0)</f>
        <v/>
      </c>
      <c r="W413">
        <f>IF(AND(Q413=1,ISNUMBER(D413)),INT(D413),"")</f>
        <v/>
      </c>
      <c r="X413">
        <f>IF(L413="",0,IF(G413="Yes",0,IF(NOT(ISNUMBER(F413)),0,IF(F413&lt;=0,0,IF(M413=3,1,IF(N413="",0,IF(INDEX(C_M,N413)=1,1,0)))))))</f>
        <v/>
      </c>
      <c r="Y413">
        <f>IF(LEFT(H413,3)="Not",1,0)</f>
        <v/>
      </c>
    </row>
    <row r="414">
      <c r="A414" s="18" t="n"/>
      <c r="B414" s="18" t="n"/>
      <c r="C414" s="18" t="n"/>
      <c r="D414" s="22" t="n"/>
      <c r="E414" s="19" t="n"/>
      <c r="F414" s="19" t="n"/>
      <c r="G414" s="18" t="n"/>
      <c r="H414" s="12">
        <f>IF(COUNTA(A414:G414)=0,"",IF(G414="Yes","Excused",IF(A414="","Not counted: course missing",IF(L414="","Not counted: course not on Courses sheet",IF(NOT(ISNUMBER(F414)),"Not counted: points possible missing",IF(F414&lt;=0,"Not counted: points possible missing",IF(X414=0,"Not counted: category not set up for this course",IF(E414="",IF(W414="","Upcoming",IF(W414&lt;Today,"Past due, no score yet","Upcoming")),IF(NOT(ISNUMBER(E414)),"Not counted: score isn't a number",IF(E414&lt;0,"Not counted: negative score",IF(U414=1,"Dropped (lowest)","Graded")))))))))))</f>
        <v/>
      </c>
      <c r="I414" s="16">
        <f>IF(P414=1,E414/F414,"")</f>
        <v/>
      </c>
      <c r="J414" s="17">
        <f>IF(W414="","",W414-Today)</f>
        <v/>
      </c>
      <c r="K414" t="n">
        <v>408</v>
      </c>
      <c r="L414">
        <f>IF(A414="","",IF(ISNUMBER(MATCH(A414,K_Name,0)),MATCH(A414,K_Name,0),""))</f>
        <v/>
      </c>
      <c r="M414">
        <f>IF(L414="","",INDEX(K_Mode,L414))</f>
        <v/>
      </c>
      <c r="N414">
        <f>IF(OR(L414="",B414=""),"",IF(ISNUMBER(MATCH(A414&amp;"|"&amp;B414,C_Key,0)),MATCH(A414&amp;"|"&amp;B414,C_Key,0),""))</f>
        <v/>
      </c>
      <c r="O414">
        <f>IF(N414="",0,INDEX(C_DropN,N414))</f>
        <v/>
      </c>
      <c r="P414">
        <f>IF(X414=1,IF(E414="",0,IF(ISNUMBER(E414),IF(E414&gt;=0,1,0),0)),0)</f>
        <v/>
      </c>
      <c r="Q414">
        <f>IF(AND(X414=1,E414=""),1,0)</f>
        <v/>
      </c>
      <c r="R414">
        <f>IF(P414=1,ROUND(E414/F414,10),"")</f>
        <v/>
      </c>
      <c r="S414">
        <f>IF(AND(P414=1,O414&gt;0),COUNTIFS(I_Course,A414,I_Cat,B414,I_Grd,1,I_Key,"&lt;"&amp;R414)+COUNTIFS(I_Course,A414,I_Cat,B414,I_Grd,1,I_Key,R414,I_Row,"&lt;"&amp;K414),"")</f>
        <v/>
      </c>
      <c r="T414">
        <f>IF(AND(P414=1,O414&gt;0),COUNTIFS(I_Course,A414,I_Cat,B414,I_Grd,1),"")</f>
        <v/>
      </c>
      <c r="U414">
        <f>IF(AND(P414=1,O414&gt;0),IF(S414&lt;MIN(O414,T414-1),1,0),0)</f>
        <v/>
      </c>
      <c r="V414">
        <f>IF(AND(P414=1,U414=0),1,0)</f>
        <v/>
      </c>
      <c r="W414">
        <f>IF(AND(Q414=1,ISNUMBER(D414)),INT(D414),"")</f>
        <v/>
      </c>
      <c r="X414">
        <f>IF(L414="",0,IF(G414="Yes",0,IF(NOT(ISNUMBER(F414)),0,IF(F414&lt;=0,0,IF(M414=3,1,IF(N414="",0,IF(INDEX(C_M,N414)=1,1,0)))))))</f>
        <v/>
      </c>
      <c r="Y414">
        <f>IF(LEFT(H414,3)="Not",1,0)</f>
        <v/>
      </c>
    </row>
    <row r="415">
      <c r="A415" s="18" t="n"/>
      <c r="B415" s="18" t="n"/>
      <c r="C415" s="18" t="n"/>
      <c r="D415" s="22" t="n"/>
      <c r="E415" s="19" t="n"/>
      <c r="F415" s="19" t="n"/>
      <c r="G415" s="18" t="n"/>
      <c r="H415" s="12">
        <f>IF(COUNTA(A415:G415)=0,"",IF(G415="Yes","Excused",IF(A415="","Not counted: course missing",IF(L415="","Not counted: course not on Courses sheet",IF(NOT(ISNUMBER(F415)),"Not counted: points possible missing",IF(F415&lt;=0,"Not counted: points possible missing",IF(X415=0,"Not counted: category not set up for this course",IF(E415="",IF(W415="","Upcoming",IF(W415&lt;Today,"Past due, no score yet","Upcoming")),IF(NOT(ISNUMBER(E415)),"Not counted: score isn't a number",IF(E415&lt;0,"Not counted: negative score",IF(U415=1,"Dropped (lowest)","Graded")))))))))))</f>
        <v/>
      </c>
      <c r="I415" s="16">
        <f>IF(P415=1,E415/F415,"")</f>
        <v/>
      </c>
      <c r="J415" s="17">
        <f>IF(W415="","",W415-Today)</f>
        <v/>
      </c>
      <c r="K415" t="n">
        <v>409</v>
      </c>
      <c r="L415">
        <f>IF(A415="","",IF(ISNUMBER(MATCH(A415,K_Name,0)),MATCH(A415,K_Name,0),""))</f>
        <v/>
      </c>
      <c r="M415">
        <f>IF(L415="","",INDEX(K_Mode,L415))</f>
        <v/>
      </c>
      <c r="N415">
        <f>IF(OR(L415="",B415=""),"",IF(ISNUMBER(MATCH(A415&amp;"|"&amp;B415,C_Key,0)),MATCH(A415&amp;"|"&amp;B415,C_Key,0),""))</f>
        <v/>
      </c>
      <c r="O415">
        <f>IF(N415="",0,INDEX(C_DropN,N415))</f>
        <v/>
      </c>
      <c r="P415">
        <f>IF(X415=1,IF(E415="",0,IF(ISNUMBER(E415),IF(E415&gt;=0,1,0),0)),0)</f>
        <v/>
      </c>
      <c r="Q415">
        <f>IF(AND(X415=1,E415=""),1,0)</f>
        <v/>
      </c>
      <c r="R415">
        <f>IF(P415=1,ROUND(E415/F415,10),"")</f>
        <v/>
      </c>
      <c r="S415">
        <f>IF(AND(P415=1,O415&gt;0),COUNTIFS(I_Course,A415,I_Cat,B415,I_Grd,1,I_Key,"&lt;"&amp;R415)+COUNTIFS(I_Course,A415,I_Cat,B415,I_Grd,1,I_Key,R415,I_Row,"&lt;"&amp;K415),"")</f>
        <v/>
      </c>
      <c r="T415">
        <f>IF(AND(P415=1,O415&gt;0),COUNTIFS(I_Course,A415,I_Cat,B415,I_Grd,1),"")</f>
        <v/>
      </c>
      <c r="U415">
        <f>IF(AND(P415=1,O415&gt;0),IF(S415&lt;MIN(O415,T415-1),1,0),0)</f>
        <v/>
      </c>
      <c r="V415">
        <f>IF(AND(P415=1,U415=0),1,0)</f>
        <v/>
      </c>
      <c r="W415">
        <f>IF(AND(Q415=1,ISNUMBER(D415)),INT(D415),"")</f>
        <v/>
      </c>
      <c r="X415">
        <f>IF(L415="",0,IF(G415="Yes",0,IF(NOT(ISNUMBER(F415)),0,IF(F415&lt;=0,0,IF(M415=3,1,IF(N415="",0,IF(INDEX(C_M,N415)=1,1,0)))))))</f>
        <v/>
      </c>
      <c r="Y415">
        <f>IF(LEFT(H415,3)="Not",1,0)</f>
        <v/>
      </c>
    </row>
    <row r="416">
      <c r="A416" s="18" t="n"/>
      <c r="B416" s="18" t="n"/>
      <c r="C416" s="18" t="n"/>
      <c r="D416" s="22" t="n"/>
      <c r="E416" s="19" t="n"/>
      <c r="F416" s="19" t="n"/>
      <c r="G416" s="18" t="n"/>
      <c r="H416" s="12">
        <f>IF(COUNTA(A416:G416)=0,"",IF(G416="Yes","Excused",IF(A416="","Not counted: course missing",IF(L416="","Not counted: course not on Courses sheet",IF(NOT(ISNUMBER(F416)),"Not counted: points possible missing",IF(F416&lt;=0,"Not counted: points possible missing",IF(X416=0,"Not counted: category not set up for this course",IF(E416="",IF(W416="","Upcoming",IF(W416&lt;Today,"Past due, no score yet","Upcoming")),IF(NOT(ISNUMBER(E416)),"Not counted: score isn't a number",IF(E416&lt;0,"Not counted: negative score",IF(U416=1,"Dropped (lowest)","Graded")))))))))))</f>
        <v/>
      </c>
      <c r="I416" s="16">
        <f>IF(P416=1,E416/F416,"")</f>
        <v/>
      </c>
      <c r="J416" s="17">
        <f>IF(W416="","",W416-Today)</f>
        <v/>
      </c>
      <c r="K416" t="n">
        <v>410</v>
      </c>
      <c r="L416">
        <f>IF(A416="","",IF(ISNUMBER(MATCH(A416,K_Name,0)),MATCH(A416,K_Name,0),""))</f>
        <v/>
      </c>
      <c r="M416">
        <f>IF(L416="","",INDEX(K_Mode,L416))</f>
        <v/>
      </c>
      <c r="N416">
        <f>IF(OR(L416="",B416=""),"",IF(ISNUMBER(MATCH(A416&amp;"|"&amp;B416,C_Key,0)),MATCH(A416&amp;"|"&amp;B416,C_Key,0),""))</f>
        <v/>
      </c>
      <c r="O416">
        <f>IF(N416="",0,INDEX(C_DropN,N416))</f>
        <v/>
      </c>
      <c r="P416">
        <f>IF(X416=1,IF(E416="",0,IF(ISNUMBER(E416),IF(E416&gt;=0,1,0),0)),0)</f>
        <v/>
      </c>
      <c r="Q416">
        <f>IF(AND(X416=1,E416=""),1,0)</f>
        <v/>
      </c>
      <c r="R416">
        <f>IF(P416=1,ROUND(E416/F416,10),"")</f>
        <v/>
      </c>
      <c r="S416">
        <f>IF(AND(P416=1,O416&gt;0),COUNTIFS(I_Course,A416,I_Cat,B416,I_Grd,1,I_Key,"&lt;"&amp;R416)+COUNTIFS(I_Course,A416,I_Cat,B416,I_Grd,1,I_Key,R416,I_Row,"&lt;"&amp;K416),"")</f>
        <v/>
      </c>
      <c r="T416">
        <f>IF(AND(P416=1,O416&gt;0),COUNTIFS(I_Course,A416,I_Cat,B416,I_Grd,1),"")</f>
        <v/>
      </c>
      <c r="U416">
        <f>IF(AND(P416=1,O416&gt;0),IF(S416&lt;MIN(O416,T416-1),1,0),0)</f>
        <v/>
      </c>
      <c r="V416">
        <f>IF(AND(P416=1,U416=0),1,0)</f>
        <v/>
      </c>
      <c r="W416">
        <f>IF(AND(Q416=1,ISNUMBER(D416)),INT(D416),"")</f>
        <v/>
      </c>
      <c r="X416">
        <f>IF(L416="",0,IF(G416="Yes",0,IF(NOT(ISNUMBER(F416)),0,IF(F416&lt;=0,0,IF(M416=3,1,IF(N416="",0,IF(INDEX(C_M,N416)=1,1,0)))))))</f>
        <v/>
      </c>
      <c r="Y416">
        <f>IF(LEFT(H416,3)="Not",1,0)</f>
        <v/>
      </c>
    </row>
    <row r="417">
      <c r="A417" s="18" t="n"/>
      <c r="B417" s="18" t="n"/>
      <c r="C417" s="18" t="n"/>
      <c r="D417" s="22" t="n"/>
      <c r="E417" s="19" t="n"/>
      <c r="F417" s="19" t="n"/>
      <c r="G417" s="18" t="n"/>
      <c r="H417" s="12">
        <f>IF(COUNTA(A417:G417)=0,"",IF(G417="Yes","Excused",IF(A417="","Not counted: course missing",IF(L417="","Not counted: course not on Courses sheet",IF(NOT(ISNUMBER(F417)),"Not counted: points possible missing",IF(F417&lt;=0,"Not counted: points possible missing",IF(X417=0,"Not counted: category not set up for this course",IF(E417="",IF(W417="","Upcoming",IF(W417&lt;Today,"Past due, no score yet","Upcoming")),IF(NOT(ISNUMBER(E417)),"Not counted: score isn't a number",IF(E417&lt;0,"Not counted: negative score",IF(U417=1,"Dropped (lowest)","Graded")))))))))))</f>
        <v/>
      </c>
      <c r="I417" s="16">
        <f>IF(P417=1,E417/F417,"")</f>
        <v/>
      </c>
      <c r="J417" s="17">
        <f>IF(W417="","",W417-Today)</f>
        <v/>
      </c>
      <c r="K417" t="n">
        <v>411</v>
      </c>
      <c r="L417">
        <f>IF(A417="","",IF(ISNUMBER(MATCH(A417,K_Name,0)),MATCH(A417,K_Name,0),""))</f>
        <v/>
      </c>
      <c r="M417">
        <f>IF(L417="","",INDEX(K_Mode,L417))</f>
        <v/>
      </c>
      <c r="N417">
        <f>IF(OR(L417="",B417=""),"",IF(ISNUMBER(MATCH(A417&amp;"|"&amp;B417,C_Key,0)),MATCH(A417&amp;"|"&amp;B417,C_Key,0),""))</f>
        <v/>
      </c>
      <c r="O417">
        <f>IF(N417="",0,INDEX(C_DropN,N417))</f>
        <v/>
      </c>
      <c r="P417">
        <f>IF(X417=1,IF(E417="",0,IF(ISNUMBER(E417),IF(E417&gt;=0,1,0),0)),0)</f>
        <v/>
      </c>
      <c r="Q417">
        <f>IF(AND(X417=1,E417=""),1,0)</f>
        <v/>
      </c>
      <c r="R417">
        <f>IF(P417=1,ROUND(E417/F417,10),"")</f>
        <v/>
      </c>
      <c r="S417">
        <f>IF(AND(P417=1,O417&gt;0),COUNTIFS(I_Course,A417,I_Cat,B417,I_Grd,1,I_Key,"&lt;"&amp;R417)+COUNTIFS(I_Course,A417,I_Cat,B417,I_Grd,1,I_Key,R417,I_Row,"&lt;"&amp;K417),"")</f>
        <v/>
      </c>
      <c r="T417">
        <f>IF(AND(P417=1,O417&gt;0),COUNTIFS(I_Course,A417,I_Cat,B417,I_Grd,1),"")</f>
        <v/>
      </c>
      <c r="U417">
        <f>IF(AND(P417=1,O417&gt;0),IF(S417&lt;MIN(O417,T417-1),1,0),0)</f>
        <v/>
      </c>
      <c r="V417">
        <f>IF(AND(P417=1,U417=0),1,0)</f>
        <v/>
      </c>
      <c r="W417">
        <f>IF(AND(Q417=1,ISNUMBER(D417)),INT(D417),"")</f>
        <v/>
      </c>
      <c r="X417">
        <f>IF(L417="",0,IF(G417="Yes",0,IF(NOT(ISNUMBER(F417)),0,IF(F417&lt;=0,0,IF(M417=3,1,IF(N417="",0,IF(INDEX(C_M,N417)=1,1,0)))))))</f>
        <v/>
      </c>
      <c r="Y417">
        <f>IF(LEFT(H417,3)="Not",1,0)</f>
        <v/>
      </c>
    </row>
    <row r="418">
      <c r="A418" s="18" t="n"/>
      <c r="B418" s="18" t="n"/>
      <c r="C418" s="18" t="n"/>
      <c r="D418" s="22" t="n"/>
      <c r="E418" s="19" t="n"/>
      <c r="F418" s="19" t="n"/>
      <c r="G418" s="18" t="n"/>
      <c r="H418" s="12">
        <f>IF(COUNTA(A418:G418)=0,"",IF(G418="Yes","Excused",IF(A418="","Not counted: course missing",IF(L418="","Not counted: course not on Courses sheet",IF(NOT(ISNUMBER(F418)),"Not counted: points possible missing",IF(F418&lt;=0,"Not counted: points possible missing",IF(X418=0,"Not counted: category not set up for this course",IF(E418="",IF(W418="","Upcoming",IF(W418&lt;Today,"Past due, no score yet","Upcoming")),IF(NOT(ISNUMBER(E418)),"Not counted: score isn't a number",IF(E418&lt;0,"Not counted: negative score",IF(U418=1,"Dropped (lowest)","Graded")))))))))))</f>
        <v/>
      </c>
      <c r="I418" s="16">
        <f>IF(P418=1,E418/F418,"")</f>
        <v/>
      </c>
      <c r="J418" s="17">
        <f>IF(W418="","",W418-Today)</f>
        <v/>
      </c>
      <c r="K418" t="n">
        <v>412</v>
      </c>
      <c r="L418">
        <f>IF(A418="","",IF(ISNUMBER(MATCH(A418,K_Name,0)),MATCH(A418,K_Name,0),""))</f>
        <v/>
      </c>
      <c r="M418">
        <f>IF(L418="","",INDEX(K_Mode,L418))</f>
        <v/>
      </c>
      <c r="N418">
        <f>IF(OR(L418="",B418=""),"",IF(ISNUMBER(MATCH(A418&amp;"|"&amp;B418,C_Key,0)),MATCH(A418&amp;"|"&amp;B418,C_Key,0),""))</f>
        <v/>
      </c>
      <c r="O418">
        <f>IF(N418="",0,INDEX(C_DropN,N418))</f>
        <v/>
      </c>
      <c r="P418">
        <f>IF(X418=1,IF(E418="",0,IF(ISNUMBER(E418),IF(E418&gt;=0,1,0),0)),0)</f>
        <v/>
      </c>
      <c r="Q418">
        <f>IF(AND(X418=1,E418=""),1,0)</f>
        <v/>
      </c>
      <c r="R418">
        <f>IF(P418=1,ROUND(E418/F418,10),"")</f>
        <v/>
      </c>
      <c r="S418">
        <f>IF(AND(P418=1,O418&gt;0),COUNTIFS(I_Course,A418,I_Cat,B418,I_Grd,1,I_Key,"&lt;"&amp;R418)+COUNTIFS(I_Course,A418,I_Cat,B418,I_Grd,1,I_Key,R418,I_Row,"&lt;"&amp;K418),"")</f>
        <v/>
      </c>
      <c r="T418">
        <f>IF(AND(P418=1,O418&gt;0),COUNTIFS(I_Course,A418,I_Cat,B418,I_Grd,1),"")</f>
        <v/>
      </c>
      <c r="U418">
        <f>IF(AND(P418=1,O418&gt;0),IF(S418&lt;MIN(O418,T418-1),1,0),0)</f>
        <v/>
      </c>
      <c r="V418">
        <f>IF(AND(P418=1,U418=0),1,0)</f>
        <v/>
      </c>
      <c r="W418">
        <f>IF(AND(Q418=1,ISNUMBER(D418)),INT(D418),"")</f>
        <v/>
      </c>
      <c r="X418">
        <f>IF(L418="",0,IF(G418="Yes",0,IF(NOT(ISNUMBER(F418)),0,IF(F418&lt;=0,0,IF(M418=3,1,IF(N418="",0,IF(INDEX(C_M,N418)=1,1,0)))))))</f>
        <v/>
      </c>
      <c r="Y418">
        <f>IF(LEFT(H418,3)="Not",1,0)</f>
        <v/>
      </c>
    </row>
    <row r="419">
      <c r="A419" s="18" t="n"/>
      <c r="B419" s="18" t="n"/>
      <c r="C419" s="18" t="n"/>
      <c r="D419" s="22" t="n"/>
      <c r="E419" s="19" t="n"/>
      <c r="F419" s="19" t="n"/>
      <c r="G419" s="18" t="n"/>
      <c r="H419" s="12">
        <f>IF(COUNTA(A419:G419)=0,"",IF(G419="Yes","Excused",IF(A419="","Not counted: course missing",IF(L419="","Not counted: course not on Courses sheet",IF(NOT(ISNUMBER(F419)),"Not counted: points possible missing",IF(F419&lt;=0,"Not counted: points possible missing",IF(X419=0,"Not counted: category not set up for this course",IF(E419="",IF(W419="","Upcoming",IF(W419&lt;Today,"Past due, no score yet","Upcoming")),IF(NOT(ISNUMBER(E419)),"Not counted: score isn't a number",IF(E419&lt;0,"Not counted: negative score",IF(U419=1,"Dropped (lowest)","Graded")))))))))))</f>
        <v/>
      </c>
      <c r="I419" s="16">
        <f>IF(P419=1,E419/F419,"")</f>
        <v/>
      </c>
      <c r="J419" s="17">
        <f>IF(W419="","",W419-Today)</f>
        <v/>
      </c>
      <c r="K419" t="n">
        <v>413</v>
      </c>
      <c r="L419">
        <f>IF(A419="","",IF(ISNUMBER(MATCH(A419,K_Name,0)),MATCH(A419,K_Name,0),""))</f>
        <v/>
      </c>
      <c r="M419">
        <f>IF(L419="","",INDEX(K_Mode,L419))</f>
        <v/>
      </c>
      <c r="N419">
        <f>IF(OR(L419="",B419=""),"",IF(ISNUMBER(MATCH(A419&amp;"|"&amp;B419,C_Key,0)),MATCH(A419&amp;"|"&amp;B419,C_Key,0),""))</f>
        <v/>
      </c>
      <c r="O419">
        <f>IF(N419="",0,INDEX(C_DropN,N419))</f>
        <v/>
      </c>
      <c r="P419">
        <f>IF(X419=1,IF(E419="",0,IF(ISNUMBER(E419),IF(E419&gt;=0,1,0),0)),0)</f>
        <v/>
      </c>
      <c r="Q419">
        <f>IF(AND(X419=1,E419=""),1,0)</f>
        <v/>
      </c>
      <c r="R419">
        <f>IF(P419=1,ROUND(E419/F419,10),"")</f>
        <v/>
      </c>
      <c r="S419">
        <f>IF(AND(P419=1,O419&gt;0),COUNTIFS(I_Course,A419,I_Cat,B419,I_Grd,1,I_Key,"&lt;"&amp;R419)+COUNTIFS(I_Course,A419,I_Cat,B419,I_Grd,1,I_Key,R419,I_Row,"&lt;"&amp;K419),"")</f>
        <v/>
      </c>
      <c r="T419">
        <f>IF(AND(P419=1,O419&gt;0),COUNTIFS(I_Course,A419,I_Cat,B419,I_Grd,1),"")</f>
        <v/>
      </c>
      <c r="U419">
        <f>IF(AND(P419=1,O419&gt;0),IF(S419&lt;MIN(O419,T419-1),1,0),0)</f>
        <v/>
      </c>
      <c r="V419">
        <f>IF(AND(P419=1,U419=0),1,0)</f>
        <v/>
      </c>
      <c r="W419">
        <f>IF(AND(Q419=1,ISNUMBER(D419)),INT(D419),"")</f>
        <v/>
      </c>
      <c r="X419">
        <f>IF(L419="",0,IF(G419="Yes",0,IF(NOT(ISNUMBER(F419)),0,IF(F419&lt;=0,0,IF(M419=3,1,IF(N419="",0,IF(INDEX(C_M,N419)=1,1,0)))))))</f>
        <v/>
      </c>
      <c r="Y419">
        <f>IF(LEFT(H419,3)="Not",1,0)</f>
        <v/>
      </c>
    </row>
    <row r="420">
      <c r="A420" s="18" t="n"/>
      <c r="B420" s="18" t="n"/>
      <c r="C420" s="18" t="n"/>
      <c r="D420" s="22" t="n"/>
      <c r="E420" s="19" t="n"/>
      <c r="F420" s="19" t="n"/>
      <c r="G420" s="18" t="n"/>
      <c r="H420" s="12">
        <f>IF(COUNTA(A420:G420)=0,"",IF(G420="Yes","Excused",IF(A420="","Not counted: course missing",IF(L420="","Not counted: course not on Courses sheet",IF(NOT(ISNUMBER(F420)),"Not counted: points possible missing",IF(F420&lt;=0,"Not counted: points possible missing",IF(X420=0,"Not counted: category not set up for this course",IF(E420="",IF(W420="","Upcoming",IF(W420&lt;Today,"Past due, no score yet","Upcoming")),IF(NOT(ISNUMBER(E420)),"Not counted: score isn't a number",IF(E420&lt;0,"Not counted: negative score",IF(U420=1,"Dropped (lowest)","Graded")))))))))))</f>
        <v/>
      </c>
      <c r="I420" s="16">
        <f>IF(P420=1,E420/F420,"")</f>
        <v/>
      </c>
      <c r="J420" s="17">
        <f>IF(W420="","",W420-Today)</f>
        <v/>
      </c>
      <c r="K420" t="n">
        <v>414</v>
      </c>
      <c r="L420">
        <f>IF(A420="","",IF(ISNUMBER(MATCH(A420,K_Name,0)),MATCH(A420,K_Name,0),""))</f>
        <v/>
      </c>
      <c r="M420">
        <f>IF(L420="","",INDEX(K_Mode,L420))</f>
        <v/>
      </c>
      <c r="N420">
        <f>IF(OR(L420="",B420=""),"",IF(ISNUMBER(MATCH(A420&amp;"|"&amp;B420,C_Key,0)),MATCH(A420&amp;"|"&amp;B420,C_Key,0),""))</f>
        <v/>
      </c>
      <c r="O420">
        <f>IF(N420="",0,INDEX(C_DropN,N420))</f>
        <v/>
      </c>
      <c r="P420">
        <f>IF(X420=1,IF(E420="",0,IF(ISNUMBER(E420),IF(E420&gt;=0,1,0),0)),0)</f>
        <v/>
      </c>
      <c r="Q420">
        <f>IF(AND(X420=1,E420=""),1,0)</f>
        <v/>
      </c>
      <c r="R420">
        <f>IF(P420=1,ROUND(E420/F420,10),"")</f>
        <v/>
      </c>
      <c r="S420">
        <f>IF(AND(P420=1,O420&gt;0),COUNTIFS(I_Course,A420,I_Cat,B420,I_Grd,1,I_Key,"&lt;"&amp;R420)+COUNTIFS(I_Course,A420,I_Cat,B420,I_Grd,1,I_Key,R420,I_Row,"&lt;"&amp;K420),"")</f>
        <v/>
      </c>
      <c r="T420">
        <f>IF(AND(P420=1,O420&gt;0),COUNTIFS(I_Course,A420,I_Cat,B420,I_Grd,1),"")</f>
        <v/>
      </c>
      <c r="U420">
        <f>IF(AND(P420=1,O420&gt;0),IF(S420&lt;MIN(O420,T420-1),1,0),0)</f>
        <v/>
      </c>
      <c r="V420">
        <f>IF(AND(P420=1,U420=0),1,0)</f>
        <v/>
      </c>
      <c r="W420">
        <f>IF(AND(Q420=1,ISNUMBER(D420)),INT(D420),"")</f>
        <v/>
      </c>
      <c r="X420">
        <f>IF(L420="",0,IF(G420="Yes",0,IF(NOT(ISNUMBER(F420)),0,IF(F420&lt;=0,0,IF(M420=3,1,IF(N420="",0,IF(INDEX(C_M,N420)=1,1,0)))))))</f>
        <v/>
      </c>
      <c r="Y420">
        <f>IF(LEFT(H420,3)="Not",1,0)</f>
        <v/>
      </c>
    </row>
    <row r="421">
      <c r="A421" s="18" t="n"/>
      <c r="B421" s="18" t="n"/>
      <c r="C421" s="18" t="n"/>
      <c r="D421" s="22" t="n"/>
      <c r="E421" s="19" t="n"/>
      <c r="F421" s="19" t="n"/>
      <c r="G421" s="18" t="n"/>
      <c r="H421" s="12">
        <f>IF(COUNTA(A421:G421)=0,"",IF(G421="Yes","Excused",IF(A421="","Not counted: course missing",IF(L421="","Not counted: course not on Courses sheet",IF(NOT(ISNUMBER(F421)),"Not counted: points possible missing",IF(F421&lt;=0,"Not counted: points possible missing",IF(X421=0,"Not counted: category not set up for this course",IF(E421="",IF(W421="","Upcoming",IF(W421&lt;Today,"Past due, no score yet","Upcoming")),IF(NOT(ISNUMBER(E421)),"Not counted: score isn't a number",IF(E421&lt;0,"Not counted: negative score",IF(U421=1,"Dropped (lowest)","Graded")))))))))))</f>
        <v/>
      </c>
      <c r="I421" s="16">
        <f>IF(P421=1,E421/F421,"")</f>
        <v/>
      </c>
      <c r="J421" s="17">
        <f>IF(W421="","",W421-Today)</f>
        <v/>
      </c>
      <c r="K421" t="n">
        <v>415</v>
      </c>
      <c r="L421">
        <f>IF(A421="","",IF(ISNUMBER(MATCH(A421,K_Name,0)),MATCH(A421,K_Name,0),""))</f>
        <v/>
      </c>
      <c r="M421">
        <f>IF(L421="","",INDEX(K_Mode,L421))</f>
        <v/>
      </c>
      <c r="N421">
        <f>IF(OR(L421="",B421=""),"",IF(ISNUMBER(MATCH(A421&amp;"|"&amp;B421,C_Key,0)),MATCH(A421&amp;"|"&amp;B421,C_Key,0),""))</f>
        <v/>
      </c>
      <c r="O421">
        <f>IF(N421="",0,INDEX(C_DropN,N421))</f>
        <v/>
      </c>
      <c r="P421">
        <f>IF(X421=1,IF(E421="",0,IF(ISNUMBER(E421),IF(E421&gt;=0,1,0),0)),0)</f>
        <v/>
      </c>
      <c r="Q421">
        <f>IF(AND(X421=1,E421=""),1,0)</f>
        <v/>
      </c>
      <c r="R421">
        <f>IF(P421=1,ROUND(E421/F421,10),"")</f>
        <v/>
      </c>
      <c r="S421">
        <f>IF(AND(P421=1,O421&gt;0),COUNTIFS(I_Course,A421,I_Cat,B421,I_Grd,1,I_Key,"&lt;"&amp;R421)+COUNTIFS(I_Course,A421,I_Cat,B421,I_Grd,1,I_Key,R421,I_Row,"&lt;"&amp;K421),"")</f>
        <v/>
      </c>
      <c r="T421">
        <f>IF(AND(P421=1,O421&gt;0),COUNTIFS(I_Course,A421,I_Cat,B421,I_Grd,1),"")</f>
        <v/>
      </c>
      <c r="U421">
        <f>IF(AND(P421=1,O421&gt;0),IF(S421&lt;MIN(O421,T421-1),1,0),0)</f>
        <v/>
      </c>
      <c r="V421">
        <f>IF(AND(P421=1,U421=0),1,0)</f>
        <v/>
      </c>
      <c r="W421">
        <f>IF(AND(Q421=1,ISNUMBER(D421)),INT(D421),"")</f>
        <v/>
      </c>
      <c r="X421">
        <f>IF(L421="",0,IF(G421="Yes",0,IF(NOT(ISNUMBER(F421)),0,IF(F421&lt;=0,0,IF(M421=3,1,IF(N421="",0,IF(INDEX(C_M,N421)=1,1,0)))))))</f>
        <v/>
      </c>
      <c r="Y421">
        <f>IF(LEFT(H421,3)="Not",1,0)</f>
        <v/>
      </c>
    </row>
    <row r="422">
      <c r="A422" s="18" t="n"/>
      <c r="B422" s="18" t="n"/>
      <c r="C422" s="18" t="n"/>
      <c r="D422" s="22" t="n"/>
      <c r="E422" s="19" t="n"/>
      <c r="F422" s="19" t="n"/>
      <c r="G422" s="18" t="n"/>
      <c r="H422" s="12">
        <f>IF(COUNTA(A422:G422)=0,"",IF(G422="Yes","Excused",IF(A422="","Not counted: course missing",IF(L422="","Not counted: course not on Courses sheet",IF(NOT(ISNUMBER(F422)),"Not counted: points possible missing",IF(F422&lt;=0,"Not counted: points possible missing",IF(X422=0,"Not counted: category not set up for this course",IF(E422="",IF(W422="","Upcoming",IF(W422&lt;Today,"Past due, no score yet","Upcoming")),IF(NOT(ISNUMBER(E422)),"Not counted: score isn't a number",IF(E422&lt;0,"Not counted: negative score",IF(U422=1,"Dropped (lowest)","Graded")))))))))))</f>
        <v/>
      </c>
      <c r="I422" s="16">
        <f>IF(P422=1,E422/F422,"")</f>
        <v/>
      </c>
      <c r="J422" s="17">
        <f>IF(W422="","",W422-Today)</f>
        <v/>
      </c>
      <c r="K422" t="n">
        <v>416</v>
      </c>
      <c r="L422">
        <f>IF(A422="","",IF(ISNUMBER(MATCH(A422,K_Name,0)),MATCH(A422,K_Name,0),""))</f>
        <v/>
      </c>
      <c r="M422">
        <f>IF(L422="","",INDEX(K_Mode,L422))</f>
        <v/>
      </c>
      <c r="N422">
        <f>IF(OR(L422="",B422=""),"",IF(ISNUMBER(MATCH(A422&amp;"|"&amp;B422,C_Key,0)),MATCH(A422&amp;"|"&amp;B422,C_Key,0),""))</f>
        <v/>
      </c>
      <c r="O422">
        <f>IF(N422="",0,INDEX(C_DropN,N422))</f>
        <v/>
      </c>
      <c r="P422">
        <f>IF(X422=1,IF(E422="",0,IF(ISNUMBER(E422),IF(E422&gt;=0,1,0),0)),0)</f>
        <v/>
      </c>
      <c r="Q422">
        <f>IF(AND(X422=1,E422=""),1,0)</f>
        <v/>
      </c>
      <c r="R422">
        <f>IF(P422=1,ROUND(E422/F422,10),"")</f>
        <v/>
      </c>
      <c r="S422">
        <f>IF(AND(P422=1,O422&gt;0),COUNTIFS(I_Course,A422,I_Cat,B422,I_Grd,1,I_Key,"&lt;"&amp;R422)+COUNTIFS(I_Course,A422,I_Cat,B422,I_Grd,1,I_Key,R422,I_Row,"&lt;"&amp;K422),"")</f>
        <v/>
      </c>
      <c r="T422">
        <f>IF(AND(P422=1,O422&gt;0),COUNTIFS(I_Course,A422,I_Cat,B422,I_Grd,1),"")</f>
        <v/>
      </c>
      <c r="U422">
        <f>IF(AND(P422=1,O422&gt;0),IF(S422&lt;MIN(O422,T422-1),1,0),0)</f>
        <v/>
      </c>
      <c r="V422">
        <f>IF(AND(P422=1,U422=0),1,0)</f>
        <v/>
      </c>
      <c r="W422">
        <f>IF(AND(Q422=1,ISNUMBER(D422)),INT(D422),"")</f>
        <v/>
      </c>
      <c r="X422">
        <f>IF(L422="",0,IF(G422="Yes",0,IF(NOT(ISNUMBER(F422)),0,IF(F422&lt;=0,0,IF(M422=3,1,IF(N422="",0,IF(INDEX(C_M,N422)=1,1,0)))))))</f>
        <v/>
      </c>
      <c r="Y422">
        <f>IF(LEFT(H422,3)="Not",1,0)</f>
        <v/>
      </c>
    </row>
    <row r="423">
      <c r="A423" s="18" t="n"/>
      <c r="B423" s="18" t="n"/>
      <c r="C423" s="18" t="n"/>
      <c r="D423" s="22" t="n"/>
      <c r="E423" s="19" t="n"/>
      <c r="F423" s="19" t="n"/>
      <c r="G423" s="18" t="n"/>
      <c r="H423" s="12">
        <f>IF(COUNTA(A423:G423)=0,"",IF(G423="Yes","Excused",IF(A423="","Not counted: course missing",IF(L423="","Not counted: course not on Courses sheet",IF(NOT(ISNUMBER(F423)),"Not counted: points possible missing",IF(F423&lt;=0,"Not counted: points possible missing",IF(X423=0,"Not counted: category not set up for this course",IF(E423="",IF(W423="","Upcoming",IF(W423&lt;Today,"Past due, no score yet","Upcoming")),IF(NOT(ISNUMBER(E423)),"Not counted: score isn't a number",IF(E423&lt;0,"Not counted: negative score",IF(U423=1,"Dropped (lowest)","Graded")))))))))))</f>
        <v/>
      </c>
      <c r="I423" s="16">
        <f>IF(P423=1,E423/F423,"")</f>
        <v/>
      </c>
      <c r="J423" s="17">
        <f>IF(W423="","",W423-Today)</f>
        <v/>
      </c>
      <c r="K423" t="n">
        <v>417</v>
      </c>
      <c r="L423">
        <f>IF(A423="","",IF(ISNUMBER(MATCH(A423,K_Name,0)),MATCH(A423,K_Name,0),""))</f>
        <v/>
      </c>
      <c r="M423">
        <f>IF(L423="","",INDEX(K_Mode,L423))</f>
        <v/>
      </c>
      <c r="N423">
        <f>IF(OR(L423="",B423=""),"",IF(ISNUMBER(MATCH(A423&amp;"|"&amp;B423,C_Key,0)),MATCH(A423&amp;"|"&amp;B423,C_Key,0),""))</f>
        <v/>
      </c>
      <c r="O423">
        <f>IF(N423="",0,INDEX(C_DropN,N423))</f>
        <v/>
      </c>
      <c r="P423">
        <f>IF(X423=1,IF(E423="",0,IF(ISNUMBER(E423),IF(E423&gt;=0,1,0),0)),0)</f>
        <v/>
      </c>
      <c r="Q423">
        <f>IF(AND(X423=1,E423=""),1,0)</f>
        <v/>
      </c>
      <c r="R423">
        <f>IF(P423=1,ROUND(E423/F423,10),"")</f>
        <v/>
      </c>
      <c r="S423">
        <f>IF(AND(P423=1,O423&gt;0),COUNTIFS(I_Course,A423,I_Cat,B423,I_Grd,1,I_Key,"&lt;"&amp;R423)+COUNTIFS(I_Course,A423,I_Cat,B423,I_Grd,1,I_Key,R423,I_Row,"&lt;"&amp;K423),"")</f>
        <v/>
      </c>
      <c r="T423">
        <f>IF(AND(P423=1,O423&gt;0),COUNTIFS(I_Course,A423,I_Cat,B423,I_Grd,1),"")</f>
        <v/>
      </c>
      <c r="U423">
        <f>IF(AND(P423=1,O423&gt;0),IF(S423&lt;MIN(O423,T423-1),1,0),0)</f>
        <v/>
      </c>
      <c r="V423">
        <f>IF(AND(P423=1,U423=0),1,0)</f>
        <v/>
      </c>
      <c r="W423">
        <f>IF(AND(Q423=1,ISNUMBER(D423)),INT(D423),"")</f>
        <v/>
      </c>
      <c r="X423">
        <f>IF(L423="",0,IF(G423="Yes",0,IF(NOT(ISNUMBER(F423)),0,IF(F423&lt;=0,0,IF(M423=3,1,IF(N423="",0,IF(INDEX(C_M,N423)=1,1,0)))))))</f>
        <v/>
      </c>
      <c r="Y423">
        <f>IF(LEFT(H423,3)="Not",1,0)</f>
        <v/>
      </c>
    </row>
    <row r="424">
      <c r="A424" s="18" t="n"/>
      <c r="B424" s="18" t="n"/>
      <c r="C424" s="18" t="n"/>
      <c r="D424" s="22" t="n"/>
      <c r="E424" s="19" t="n"/>
      <c r="F424" s="19" t="n"/>
      <c r="G424" s="18" t="n"/>
      <c r="H424" s="12">
        <f>IF(COUNTA(A424:G424)=0,"",IF(G424="Yes","Excused",IF(A424="","Not counted: course missing",IF(L424="","Not counted: course not on Courses sheet",IF(NOT(ISNUMBER(F424)),"Not counted: points possible missing",IF(F424&lt;=0,"Not counted: points possible missing",IF(X424=0,"Not counted: category not set up for this course",IF(E424="",IF(W424="","Upcoming",IF(W424&lt;Today,"Past due, no score yet","Upcoming")),IF(NOT(ISNUMBER(E424)),"Not counted: score isn't a number",IF(E424&lt;0,"Not counted: negative score",IF(U424=1,"Dropped (lowest)","Graded")))))))))))</f>
        <v/>
      </c>
      <c r="I424" s="16">
        <f>IF(P424=1,E424/F424,"")</f>
        <v/>
      </c>
      <c r="J424" s="17">
        <f>IF(W424="","",W424-Today)</f>
        <v/>
      </c>
      <c r="K424" t="n">
        <v>418</v>
      </c>
      <c r="L424">
        <f>IF(A424="","",IF(ISNUMBER(MATCH(A424,K_Name,0)),MATCH(A424,K_Name,0),""))</f>
        <v/>
      </c>
      <c r="M424">
        <f>IF(L424="","",INDEX(K_Mode,L424))</f>
        <v/>
      </c>
      <c r="N424">
        <f>IF(OR(L424="",B424=""),"",IF(ISNUMBER(MATCH(A424&amp;"|"&amp;B424,C_Key,0)),MATCH(A424&amp;"|"&amp;B424,C_Key,0),""))</f>
        <v/>
      </c>
      <c r="O424">
        <f>IF(N424="",0,INDEX(C_DropN,N424))</f>
        <v/>
      </c>
      <c r="P424">
        <f>IF(X424=1,IF(E424="",0,IF(ISNUMBER(E424),IF(E424&gt;=0,1,0),0)),0)</f>
        <v/>
      </c>
      <c r="Q424">
        <f>IF(AND(X424=1,E424=""),1,0)</f>
        <v/>
      </c>
      <c r="R424">
        <f>IF(P424=1,ROUND(E424/F424,10),"")</f>
        <v/>
      </c>
      <c r="S424">
        <f>IF(AND(P424=1,O424&gt;0),COUNTIFS(I_Course,A424,I_Cat,B424,I_Grd,1,I_Key,"&lt;"&amp;R424)+COUNTIFS(I_Course,A424,I_Cat,B424,I_Grd,1,I_Key,R424,I_Row,"&lt;"&amp;K424),"")</f>
        <v/>
      </c>
      <c r="T424">
        <f>IF(AND(P424=1,O424&gt;0),COUNTIFS(I_Course,A424,I_Cat,B424,I_Grd,1),"")</f>
        <v/>
      </c>
      <c r="U424">
        <f>IF(AND(P424=1,O424&gt;0),IF(S424&lt;MIN(O424,T424-1),1,0),0)</f>
        <v/>
      </c>
      <c r="V424">
        <f>IF(AND(P424=1,U424=0),1,0)</f>
        <v/>
      </c>
      <c r="W424">
        <f>IF(AND(Q424=1,ISNUMBER(D424)),INT(D424),"")</f>
        <v/>
      </c>
      <c r="X424">
        <f>IF(L424="",0,IF(G424="Yes",0,IF(NOT(ISNUMBER(F424)),0,IF(F424&lt;=0,0,IF(M424=3,1,IF(N424="",0,IF(INDEX(C_M,N424)=1,1,0)))))))</f>
        <v/>
      </c>
      <c r="Y424">
        <f>IF(LEFT(H424,3)="Not",1,0)</f>
        <v/>
      </c>
    </row>
    <row r="425">
      <c r="A425" s="18" t="n"/>
      <c r="B425" s="18" t="n"/>
      <c r="C425" s="18" t="n"/>
      <c r="D425" s="22" t="n"/>
      <c r="E425" s="19" t="n"/>
      <c r="F425" s="19" t="n"/>
      <c r="G425" s="18" t="n"/>
      <c r="H425" s="12">
        <f>IF(COUNTA(A425:G425)=0,"",IF(G425="Yes","Excused",IF(A425="","Not counted: course missing",IF(L425="","Not counted: course not on Courses sheet",IF(NOT(ISNUMBER(F425)),"Not counted: points possible missing",IF(F425&lt;=0,"Not counted: points possible missing",IF(X425=0,"Not counted: category not set up for this course",IF(E425="",IF(W425="","Upcoming",IF(W425&lt;Today,"Past due, no score yet","Upcoming")),IF(NOT(ISNUMBER(E425)),"Not counted: score isn't a number",IF(E425&lt;0,"Not counted: negative score",IF(U425=1,"Dropped (lowest)","Graded")))))))))))</f>
        <v/>
      </c>
      <c r="I425" s="16">
        <f>IF(P425=1,E425/F425,"")</f>
        <v/>
      </c>
      <c r="J425" s="17">
        <f>IF(W425="","",W425-Today)</f>
        <v/>
      </c>
      <c r="K425" t="n">
        <v>419</v>
      </c>
      <c r="L425">
        <f>IF(A425="","",IF(ISNUMBER(MATCH(A425,K_Name,0)),MATCH(A425,K_Name,0),""))</f>
        <v/>
      </c>
      <c r="M425">
        <f>IF(L425="","",INDEX(K_Mode,L425))</f>
        <v/>
      </c>
      <c r="N425">
        <f>IF(OR(L425="",B425=""),"",IF(ISNUMBER(MATCH(A425&amp;"|"&amp;B425,C_Key,0)),MATCH(A425&amp;"|"&amp;B425,C_Key,0),""))</f>
        <v/>
      </c>
      <c r="O425">
        <f>IF(N425="",0,INDEX(C_DropN,N425))</f>
        <v/>
      </c>
      <c r="P425">
        <f>IF(X425=1,IF(E425="",0,IF(ISNUMBER(E425),IF(E425&gt;=0,1,0),0)),0)</f>
        <v/>
      </c>
      <c r="Q425">
        <f>IF(AND(X425=1,E425=""),1,0)</f>
        <v/>
      </c>
      <c r="R425">
        <f>IF(P425=1,ROUND(E425/F425,10),"")</f>
        <v/>
      </c>
      <c r="S425">
        <f>IF(AND(P425=1,O425&gt;0),COUNTIFS(I_Course,A425,I_Cat,B425,I_Grd,1,I_Key,"&lt;"&amp;R425)+COUNTIFS(I_Course,A425,I_Cat,B425,I_Grd,1,I_Key,R425,I_Row,"&lt;"&amp;K425),"")</f>
        <v/>
      </c>
      <c r="T425">
        <f>IF(AND(P425=1,O425&gt;0),COUNTIFS(I_Course,A425,I_Cat,B425,I_Grd,1),"")</f>
        <v/>
      </c>
      <c r="U425">
        <f>IF(AND(P425=1,O425&gt;0),IF(S425&lt;MIN(O425,T425-1),1,0),0)</f>
        <v/>
      </c>
      <c r="V425">
        <f>IF(AND(P425=1,U425=0),1,0)</f>
        <v/>
      </c>
      <c r="W425">
        <f>IF(AND(Q425=1,ISNUMBER(D425)),INT(D425),"")</f>
        <v/>
      </c>
      <c r="X425">
        <f>IF(L425="",0,IF(G425="Yes",0,IF(NOT(ISNUMBER(F425)),0,IF(F425&lt;=0,0,IF(M425=3,1,IF(N425="",0,IF(INDEX(C_M,N425)=1,1,0)))))))</f>
        <v/>
      </c>
      <c r="Y425">
        <f>IF(LEFT(H425,3)="Not",1,0)</f>
        <v/>
      </c>
    </row>
    <row r="426">
      <c r="A426" s="18" t="n"/>
      <c r="B426" s="18" t="n"/>
      <c r="C426" s="18" t="n"/>
      <c r="D426" s="22" t="n"/>
      <c r="E426" s="19" t="n"/>
      <c r="F426" s="19" t="n"/>
      <c r="G426" s="18" t="n"/>
      <c r="H426" s="12">
        <f>IF(COUNTA(A426:G426)=0,"",IF(G426="Yes","Excused",IF(A426="","Not counted: course missing",IF(L426="","Not counted: course not on Courses sheet",IF(NOT(ISNUMBER(F426)),"Not counted: points possible missing",IF(F426&lt;=0,"Not counted: points possible missing",IF(X426=0,"Not counted: category not set up for this course",IF(E426="",IF(W426="","Upcoming",IF(W426&lt;Today,"Past due, no score yet","Upcoming")),IF(NOT(ISNUMBER(E426)),"Not counted: score isn't a number",IF(E426&lt;0,"Not counted: negative score",IF(U426=1,"Dropped (lowest)","Graded")))))))))))</f>
        <v/>
      </c>
      <c r="I426" s="16">
        <f>IF(P426=1,E426/F426,"")</f>
        <v/>
      </c>
      <c r="J426" s="17">
        <f>IF(W426="","",W426-Today)</f>
        <v/>
      </c>
      <c r="K426" t="n">
        <v>420</v>
      </c>
      <c r="L426">
        <f>IF(A426="","",IF(ISNUMBER(MATCH(A426,K_Name,0)),MATCH(A426,K_Name,0),""))</f>
        <v/>
      </c>
      <c r="M426">
        <f>IF(L426="","",INDEX(K_Mode,L426))</f>
        <v/>
      </c>
      <c r="N426">
        <f>IF(OR(L426="",B426=""),"",IF(ISNUMBER(MATCH(A426&amp;"|"&amp;B426,C_Key,0)),MATCH(A426&amp;"|"&amp;B426,C_Key,0),""))</f>
        <v/>
      </c>
      <c r="O426">
        <f>IF(N426="",0,INDEX(C_DropN,N426))</f>
        <v/>
      </c>
      <c r="P426">
        <f>IF(X426=1,IF(E426="",0,IF(ISNUMBER(E426),IF(E426&gt;=0,1,0),0)),0)</f>
        <v/>
      </c>
      <c r="Q426">
        <f>IF(AND(X426=1,E426=""),1,0)</f>
        <v/>
      </c>
      <c r="R426">
        <f>IF(P426=1,ROUND(E426/F426,10),"")</f>
        <v/>
      </c>
      <c r="S426">
        <f>IF(AND(P426=1,O426&gt;0),COUNTIFS(I_Course,A426,I_Cat,B426,I_Grd,1,I_Key,"&lt;"&amp;R426)+COUNTIFS(I_Course,A426,I_Cat,B426,I_Grd,1,I_Key,R426,I_Row,"&lt;"&amp;K426),"")</f>
        <v/>
      </c>
      <c r="T426">
        <f>IF(AND(P426=1,O426&gt;0),COUNTIFS(I_Course,A426,I_Cat,B426,I_Grd,1),"")</f>
        <v/>
      </c>
      <c r="U426">
        <f>IF(AND(P426=1,O426&gt;0),IF(S426&lt;MIN(O426,T426-1),1,0),0)</f>
        <v/>
      </c>
      <c r="V426">
        <f>IF(AND(P426=1,U426=0),1,0)</f>
        <v/>
      </c>
      <c r="W426">
        <f>IF(AND(Q426=1,ISNUMBER(D426)),INT(D426),"")</f>
        <v/>
      </c>
      <c r="X426">
        <f>IF(L426="",0,IF(G426="Yes",0,IF(NOT(ISNUMBER(F426)),0,IF(F426&lt;=0,0,IF(M426=3,1,IF(N426="",0,IF(INDEX(C_M,N426)=1,1,0)))))))</f>
        <v/>
      </c>
      <c r="Y426">
        <f>IF(LEFT(H426,3)="Not",1,0)</f>
        <v/>
      </c>
    </row>
    <row r="427">
      <c r="A427" s="18" t="n"/>
      <c r="B427" s="18" t="n"/>
      <c r="C427" s="18" t="n"/>
      <c r="D427" s="22" t="n"/>
      <c r="E427" s="19" t="n"/>
      <c r="F427" s="19" t="n"/>
      <c r="G427" s="18" t="n"/>
      <c r="H427" s="12">
        <f>IF(COUNTA(A427:G427)=0,"",IF(G427="Yes","Excused",IF(A427="","Not counted: course missing",IF(L427="","Not counted: course not on Courses sheet",IF(NOT(ISNUMBER(F427)),"Not counted: points possible missing",IF(F427&lt;=0,"Not counted: points possible missing",IF(X427=0,"Not counted: category not set up for this course",IF(E427="",IF(W427="","Upcoming",IF(W427&lt;Today,"Past due, no score yet","Upcoming")),IF(NOT(ISNUMBER(E427)),"Not counted: score isn't a number",IF(E427&lt;0,"Not counted: negative score",IF(U427=1,"Dropped (lowest)","Graded")))))))))))</f>
        <v/>
      </c>
      <c r="I427" s="16">
        <f>IF(P427=1,E427/F427,"")</f>
        <v/>
      </c>
      <c r="J427" s="17">
        <f>IF(W427="","",W427-Today)</f>
        <v/>
      </c>
      <c r="K427" t="n">
        <v>421</v>
      </c>
      <c r="L427">
        <f>IF(A427="","",IF(ISNUMBER(MATCH(A427,K_Name,0)),MATCH(A427,K_Name,0),""))</f>
        <v/>
      </c>
      <c r="M427">
        <f>IF(L427="","",INDEX(K_Mode,L427))</f>
        <v/>
      </c>
      <c r="N427">
        <f>IF(OR(L427="",B427=""),"",IF(ISNUMBER(MATCH(A427&amp;"|"&amp;B427,C_Key,0)),MATCH(A427&amp;"|"&amp;B427,C_Key,0),""))</f>
        <v/>
      </c>
      <c r="O427">
        <f>IF(N427="",0,INDEX(C_DropN,N427))</f>
        <v/>
      </c>
      <c r="P427">
        <f>IF(X427=1,IF(E427="",0,IF(ISNUMBER(E427),IF(E427&gt;=0,1,0),0)),0)</f>
        <v/>
      </c>
      <c r="Q427">
        <f>IF(AND(X427=1,E427=""),1,0)</f>
        <v/>
      </c>
      <c r="R427">
        <f>IF(P427=1,ROUND(E427/F427,10),"")</f>
        <v/>
      </c>
      <c r="S427">
        <f>IF(AND(P427=1,O427&gt;0),COUNTIFS(I_Course,A427,I_Cat,B427,I_Grd,1,I_Key,"&lt;"&amp;R427)+COUNTIFS(I_Course,A427,I_Cat,B427,I_Grd,1,I_Key,R427,I_Row,"&lt;"&amp;K427),"")</f>
        <v/>
      </c>
      <c r="T427">
        <f>IF(AND(P427=1,O427&gt;0),COUNTIFS(I_Course,A427,I_Cat,B427,I_Grd,1),"")</f>
        <v/>
      </c>
      <c r="U427">
        <f>IF(AND(P427=1,O427&gt;0),IF(S427&lt;MIN(O427,T427-1),1,0),0)</f>
        <v/>
      </c>
      <c r="V427">
        <f>IF(AND(P427=1,U427=0),1,0)</f>
        <v/>
      </c>
      <c r="W427">
        <f>IF(AND(Q427=1,ISNUMBER(D427)),INT(D427),"")</f>
        <v/>
      </c>
      <c r="X427">
        <f>IF(L427="",0,IF(G427="Yes",0,IF(NOT(ISNUMBER(F427)),0,IF(F427&lt;=0,0,IF(M427=3,1,IF(N427="",0,IF(INDEX(C_M,N427)=1,1,0)))))))</f>
        <v/>
      </c>
      <c r="Y427">
        <f>IF(LEFT(H427,3)="Not",1,0)</f>
        <v/>
      </c>
    </row>
    <row r="428">
      <c r="A428" s="18" t="n"/>
      <c r="B428" s="18" t="n"/>
      <c r="C428" s="18" t="n"/>
      <c r="D428" s="22" t="n"/>
      <c r="E428" s="19" t="n"/>
      <c r="F428" s="19" t="n"/>
      <c r="G428" s="18" t="n"/>
      <c r="H428" s="12">
        <f>IF(COUNTA(A428:G428)=0,"",IF(G428="Yes","Excused",IF(A428="","Not counted: course missing",IF(L428="","Not counted: course not on Courses sheet",IF(NOT(ISNUMBER(F428)),"Not counted: points possible missing",IF(F428&lt;=0,"Not counted: points possible missing",IF(X428=0,"Not counted: category not set up for this course",IF(E428="",IF(W428="","Upcoming",IF(W428&lt;Today,"Past due, no score yet","Upcoming")),IF(NOT(ISNUMBER(E428)),"Not counted: score isn't a number",IF(E428&lt;0,"Not counted: negative score",IF(U428=1,"Dropped (lowest)","Graded")))))))))))</f>
        <v/>
      </c>
      <c r="I428" s="16">
        <f>IF(P428=1,E428/F428,"")</f>
        <v/>
      </c>
      <c r="J428" s="17">
        <f>IF(W428="","",W428-Today)</f>
        <v/>
      </c>
      <c r="K428" t="n">
        <v>422</v>
      </c>
      <c r="L428">
        <f>IF(A428="","",IF(ISNUMBER(MATCH(A428,K_Name,0)),MATCH(A428,K_Name,0),""))</f>
        <v/>
      </c>
      <c r="M428">
        <f>IF(L428="","",INDEX(K_Mode,L428))</f>
        <v/>
      </c>
      <c r="N428">
        <f>IF(OR(L428="",B428=""),"",IF(ISNUMBER(MATCH(A428&amp;"|"&amp;B428,C_Key,0)),MATCH(A428&amp;"|"&amp;B428,C_Key,0),""))</f>
        <v/>
      </c>
      <c r="O428">
        <f>IF(N428="",0,INDEX(C_DropN,N428))</f>
        <v/>
      </c>
      <c r="P428">
        <f>IF(X428=1,IF(E428="",0,IF(ISNUMBER(E428),IF(E428&gt;=0,1,0),0)),0)</f>
        <v/>
      </c>
      <c r="Q428">
        <f>IF(AND(X428=1,E428=""),1,0)</f>
        <v/>
      </c>
      <c r="R428">
        <f>IF(P428=1,ROUND(E428/F428,10),"")</f>
        <v/>
      </c>
      <c r="S428">
        <f>IF(AND(P428=1,O428&gt;0),COUNTIFS(I_Course,A428,I_Cat,B428,I_Grd,1,I_Key,"&lt;"&amp;R428)+COUNTIFS(I_Course,A428,I_Cat,B428,I_Grd,1,I_Key,R428,I_Row,"&lt;"&amp;K428),"")</f>
        <v/>
      </c>
      <c r="T428">
        <f>IF(AND(P428=1,O428&gt;0),COUNTIFS(I_Course,A428,I_Cat,B428,I_Grd,1),"")</f>
        <v/>
      </c>
      <c r="U428">
        <f>IF(AND(P428=1,O428&gt;0),IF(S428&lt;MIN(O428,T428-1),1,0),0)</f>
        <v/>
      </c>
      <c r="V428">
        <f>IF(AND(P428=1,U428=0),1,0)</f>
        <v/>
      </c>
      <c r="W428">
        <f>IF(AND(Q428=1,ISNUMBER(D428)),INT(D428),"")</f>
        <v/>
      </c>
      <c r="X428">
        <f>IF(L428="",0,IF(G428="Yes",0,IF(NOT(ISNUMBER(F428)),0,IF(F428&lt;=0,0,IF(M428=3,1,IF(N428="",0,IF(INDEX(C_M,N428)=1,1,0)))))))</f>
        <v/>
      </c>
      <c r="Y428">
        <f>IF(LEFT(H428,3)="Not",1,0)</f>
        <v/>
      </c>
    </row>
    <row r="429">
      <c r="A429" s="18" t="n"/>
      <c r="B429" s="18" t="n"/>
      <c r="C429" s="18" t="n"/>
      <c r="D429" s="22" t="n"/>
      <c r="E429" s="19" t="n"/>
      <c r="F429" s="19" t="n"/>
      <c r="G429" s="18" t="n"/>
      <c r="H429" s="12">
        <f>IF(COUNTA(A429:G429)=0,"",IF(G429="Yes","Excused",IF(A429="","Not counted: course missing",IF(L429="","Not counted: course not on Courses sheet",IF(NOT(ISNUMBER(F429)),"Not counted: points possible missing",IF(F429&lt;=0,"Not counted: points possible missing",IF(X429=0,"Not counted: category not set up for this course",IF(E429="",IF(W429="","Upcoming",IF(W429&lt;Today,"Past due, no score yet","Upcoming")),IF(NOT(ISNUMBER(E429)),"Not counted: score isn't a number",IF(E429&lt;0,"Not counted: negative score",IF(U429=1,"Dropped (lowest)","Graded")))))))))))</f>
        <v/>
      </c>
      <c r="I429" s="16">
        <f>IF(P429=1,E429/F429,"")</f>
        <v/>
      </c>
      <c r="J429" s="17">
        <f>IF(W429="","",W429-Today)</f>
        <v/>
      </c>
      <c r="K429" t="n">
        <v>423</v>
      </c>
      <c r="L429">
        <f>IF(A429="","",IF(ISNUMBER(MATCH(A429,K_Name,0)),MATCH(A429,K_Name,0),""))</f>
        <v/>
      </c>
      <c r="M429">
        <f>IF(L429="","",INDEX(K_Mode,L429))</f>
        <v/>
      </c>
      <c r="N429">
        <f>IF(OR(L429="",B429=""),"",IF(ISNUMBER(MATCH(A429&amp;"|"&amp;B429,C_Key,0)),MATCH(A429&amp;"|"&amp;B429,C_Key,0),""))</f>
        <v/>
      </c>
      <c r="O429">
        <f>IF(N429="",0,INDEX(C_DropN,N429))</f>
        <v/>
      </c>
      <c r="P429">
        <f>IF(X429=1,IF(E429="",0,IF(ISNUMBER(E429),IF(E429&gt;=0,1,0),0)),0)</f>
        <v/>
      </c>
      <c r="Q429">
        <f>IF(AND(X429=1,E429=""),1,0)</f>
        <v/>
      </c>
      <c r="R429">
        <f>IF(P429=1,ROUND(E429/F429,10),"")</f>
        <v/>
      </c>
      <c r="S429">
        <f>IF(AND(P429=1,O429&gt;0),COUNTIFS(I_Course,A429,I_Cat,B429,I_Grd,1,I_Key,"&lt;"&amp;R429)+COUNTIFS(I_Course,A429,I_Cat,B429,I_Grd,1,I_Key,R429,I_Row,"&lt;"&amp;K429),"")</f>
        <v/>
      </c>
      <c r="T429">
        <f>IF(AND(P429=1,O429&gt;0),COUNTIFS(I_Course,A429,I_Cat,B429,I_Grd,1),"")</f>
        <v/>
      </c>
      <c r="U429">
        <f>IF(AND(P429=1,O429&gt;0),IF(S429&lt;MIN(O429,T429-1),1,0),0)</f>
        <v/>
      </c>
      <c r="V429">
        <f>IF(AND(P429=1,U429=0),1,0)</f>
        <v/>
      </c>
      <c r="W429">
        <f>IF(AND(Q429=1,ISNUMBER(D429)),INT(D429),"")</f>
        <v/>
      </c>
      <c r="X429">
        <f>IF(L429="",0,IF(G429="Yes",0,IF(NOT(ISNUMBER(F429)),0,IF(F429&lt;=0,0,IF(M429=3,1,IF(N429="",0,IF(INDEX(C_M,N429)=1,1,0)))))))</f>
        <v/>
      </c>
      <c r="Y429">
        <f>IF(LEFT(H429,3)="Not",1,0)</f>
        <v/>
      </c>
    </row>
    <row r="430">
      <c r="A430" s="18" t="n"/>
      <c r="B430" s="18" t="n"/>
      <c r="C430" s="18" t="n"/>
      <c r="D430" s="22" t="n"/>
      <c r="E430" s="19" t="n"/>
      <c r="F430" s="19" t="n"/>
      <c r="G430" s="18" t="n"/>
      <c r="H430" s="12">
        <f>IF(COUNTA(A430:G430)=0,"",IF(G430="Yes","Excused",IF(A430="","Not counted: course missing",IF(L430="","Not counted: course not on Courses sheet",IF(NOT(ISNUMBER(F430)),"Not counted: points possible missing",IF(F430&lt;=0,"Not counted: points possible missing",IF(X430=0,"Not counted: category not set up for this course",IF(E430="",IF(W430="","Upcoming",IF(W430&lt;Today,"Past due, no score yet","Upcoming")),IF(NOT(ISNUMBER(E430)),"Not counted: score isn't a number",IF(E430&lt;0,"Not counted: negative score",IF(U430=1,"Dropped (lowest)","Graded")))))))))))</f>
        <v/>
      </c>
      <c r="I430" s="16">
        <f>IF(P430=1,E430/F430,"")</f>
        <v/>
      </c>
      <c r="J430" s="17">
        <f>IF(W430="","",W430-Today)</f>
        <v/>
      </c>
      <c r="K430" t="n">
        <v>424</v>
      </c>
      <c r="L430">
        <f>IF(A430="","",IF(ISNUMBER(MATCH(A430,K_Name,0)),MATCH(A430,K_Name,0),""))</f>
        <v/>
      </c>
      <c r="M430">
        <f>IF(L430="","",INDEX(K_Mode,L430))</f>
        <v/>
      </c>
      <c r="N430">
        <f>IF(OR(L430="",B430=""),"",IF(ISNUMBER(MATCH(A430&amp;"|"&amp;B430,C_Key,0)),MATCH(A430&amp;"|"&amp;B430,C_Key,0),""))</f>
        <v/>
      </c>
      <c r="O430">
        <f>IF(N430="",0,INDEX(C_DropN,N430))</f>
        <v/>
      </c>
      <c r="P430">
        <f>IF(X430=1,IF(E430="",0,IF(ISNUMBER(E430),IF(E430&gt;=0,1,0),0)),0)</f>
        <v/>
      </c>
      <c r="Q430">
        <f>IF(AND(X430=1,E430=""),1,0)</f>
        <v/>
      </c>
      <c r="R430">
        <f>IF(P430=1,ROUND(E430/F430,10),"")</f>
        <v/>
      </c>
      <c r="S430">
        <f>IF(AND(P430=1,O430&gt;0),COUNTIFS(I_Course,A430,I_Cat,B430,I_Grd,1,I_Key,"&lt;"&amp;R430)+COUNTIFS(I_Course,A430,I_Cat,B430,I_Grd,1,I_Key,R430,I_Row,"&lt;"&amp;K430),"")</f>
        <v/>
      </c>
      <c r="T430">
        <f>IF(AND(P430=1,O430&gt;0),COUNTIFS(I_Course,A430,I_Cat,B430,I_Grd,1),"")</f>
        <v/>
      </c>
      <c r="U430">
        <f>IF(AND(P430=1,O430&gt;0),IF(S430&lt;MIN(O430,T430-1),1,0),0)</f>
        <v/>
      </c>
      <c r="V430">
        <f>IF(AND(P430=1,U430=0),1,0)</f>
        <v/>
      </c>
      <c r="W430">
        <f>IF(AND(Q430=1,ISNUMBER(D430)),INT(D430),"")</f>
        <v/>
      </c>
      <c r="X430">
        <f>IF(L430="",0,IF(G430="Yes",0,IF(NOT(ISNUMBER(F430)),0,IF(F430&lt;=0,0,IF(M430=3,1,IF(N430="",0,IF(INDEX(C_M,N430)=1,1,0)))))))</f>
        <v/>
      </c>
      <c r="Y430">
        <f>IF(LEFT(H430,3)="Not",1,0)</f>
        <v/>
      </c>
    </row>
    <row r="431">
      <c r="A431" s="18" t="n"/>
      <c r="B431" s="18" t="n"/>
      <c r="C431" s="18" t="n"/>
      <c r="D431" s="22" t="n"/>
      <c r="E431" s="19" t="n"/>
      <c r="F431" s="19" t="n"/>
      <c r="G431" s="18" t="n"/>
      <c r="H431" s="12">
        <f>IF(COUNTA(A431:G431)=0,"",IF(G431="Yes","Excused",IF(A431="","Not counted: course missing",IF(L431="","Not counted: course not on Courses sheet",IF(NOT(ISNUMBER(F431)),"Not counted: points possible missing",IF(F431&lt;=0,"Not counted: points possible missing",IF(X431=0,"Not counted: category not set up for this course",IF(E431="",IF(W431="","Upcoming",IF(W431&lt;Today,"Past due, no score yet","Upcoming")),IF(NOT(ISNUMBER(E431)),"Not counted: score isn't a number",IF(E431&lt;0,"Not counted: negative score",IF(U431=1,"Dropped (lowest)","Graded")))))))))))</f>
        <v/>
      </c>
      <c r="I431" s="16">
        <f>IF(P431=1,E431/F431,"")</f>
        <v/>
      </c>
      <c r="J431" s="17">
        <f>IF(W431="","",W431-Today)</f>
        <v/>
      </c>
      <c r="K431" t="n">
        <v>425</v>
      </c>
      <c r="L431">
        <f>IF(A431="","",IF(ISNUMBER(MATCH(A431,K_Name,0)),MATCH(A431,K_Name,0),""))</f>
        <v/>
      </c>
      <c r="M431">
        <f>IF(L431="","",INDEX(K_Mode,L431))</f>
        <v/>
      </c>
      <c r="N431">
        <f>IF(OR(L431="",B431=""),"",IF(ISNUMBER(MATCH(A431&amp;"|"&amp;B431,C_Key,0)),MATCH(A431&amp;"|"&amp;B431,C_Key,0),""))</f>
        <v/>
      </c>
      <c r="O431">
        <f>IF(N431="",0,INDEX(C_DropN,N431))</f>
        <v/>
      </c>
      <c r="P431">
        <f>IF(X431=1,IF(E431="",0,IF(ISNUMBER(E431),IF(E431&gt;=0,1,0),0)),0)</f>
        <v/>
      </c>
      <c r="Q431">
        <f>IF(AND(X431=1,E431=""),1,0)</f>
        <v/>
      </c>
      <c r="R431">
        <f>IF(P431=1,ROUND(E431/F431,10),"")</f>
        <v/>
      </c>
      <c r="S431">
        <f>IF(AND(P431=1,O431&gt;0),COUNTIFS(I_Course,A431,I_Cat,B431,I_Grd,1,I_Key,"&lt;"&amp;R431)+COUNTIFS(I_Course,A431,I_Cat,B431,I_Grd,1,I_Key,R431,I_Row,"&lt;"&amp;K431),"")</f>
        <v/>
      </c>
      <c r="T431">
        <f>IF(AND(P431=1,O431&gt;0),COUNTIFS(I_Course,A431,I_Cat,B431,I_Grd,1),"")</f>
        <v/>
      </c>
      <c r="U431">
        <f>IF(AND(P431=1,O431&gt;0),IF(S431&lt;MIN(O431,T431-1),1,0),0)</f>
        <v/>
      </c>
      <c r="V431">
        <f>IF(AND(P431=1,U431=0),1,0)</f>
        <v/>
      </c>
      <c r="W431">
        <f>IF(AND(Q431=1,ISNUMBER(D431)),INT(D431),"")</f>
        <v/>
      </c>
      <c r="X431">
        <f>IF(L431="",0,IF(G431="Yes",0,IF(NOT(ISNUMBER(F431)),0,IF(F431&lt;=0,0,IF(M431=3,1,IF(N431="",0,IF(INDEX(C_M,N431)=1,1,0)))))))</f>
        <v/>
      </c>
      <c r="Y431">
        <f>IF(LEFT(H431,3)="Not",1,0)</f>
        <v/>
      </c>
    </row>
    <row r="432">
      <c r="A432" s="18" t="n"/>
      <c r="B432" s="18" t="n"/>
      <c r="C432" s="18" t="n"/>
      <c r="D432" s="22" t="n"/>
      <c r="E432" s="19" t="n"/>
      <c r="F432" s="19" t="n"/>
      <c r="G432" s="18" t="n"/>
      <c r="H432" s="12">
        <f>IF(COUNTA(A432:G432)=0,"",IF(G432="Yes","Excused",IF(A432="","Not counted: course missing",IF(L432="","Not counted: course not on Courses sheet",IF(NOT(ISNUMBER(F432)),"Not counted: points possible missing",IF(F432&lt;=0,"Not counted: points possible missing",IF(X432=0,"Not counted: category not set up for this course",IF(E432="",IF(W432="","Upcoming",IF(W432&lt;Today,"Past due, no score yet","Upcoming")),IF(NOT(ISNUMBER(E432)),"Not counted: score isn't a number",IF(E432&lt;0,"Not counted: negative score",IF(U432=1,"Dropped (lowest)","Graded")))))))))))</f>
        <v/>
      </c>
      <c r="I432" s="16">
        <f>IF(P432=1,E432/F432,"")</f>
        <v/>
      </c>
      <c r="J432" s="17">
        <f>IF(W432="","",W432-Today)</f>
        <v/>
      </c>
      <c r="K432" t="n">
        <v>426</v>
      </c>
      <c r="L432">
        <f>IF(A432="","",IF(ISNUMBER(MATCH(A432,K_Name,0)),MATCH(A432,K_Name,0),""))</f>
        <v/>
      </c>
      <c r="M432">
        <f>IF(L432="","",INDEX(K_Mode,L432))</f>
        <v/>
      </c>
      <c r="N432">
        <f>IF(OR(L432="",B432=""),"",IF(ISNUMBER(MATCH(A432&amp;"|"&amp;B432,C_Key,0)),MATCH(A432&amp;"|"&amp;B432,C_Key,0),""))</f>
        <v/>
      </c>
      <c r="O432">
        <f>IF(N432="",0,INDEX(C_DropN,N432))</f>
        <v/>
      </c>
      <c r="P432">
        <f>IF(X432=1,IF(E432="",0,IF(ISNUMBER(E432),IF(E432&gt;=0,1,0),0)),0)</f>
        <v/>
      </c>
      <c r="Q432">
        <f>IF(AND(X432=1,E432=""),1,0)</f>
        <v/>
      </c>
      <c r="R432">
        <f>IF(P432=1,ROUND(E432/F432,10),"")</f>
        <v/>
      </c>
      <c r="S432">
        <f>IF(AND(P432=1,O432&gt;0),COUNTIFS(I_Course,A432,I_Cat,B432,I_Grd,1,I_Key,"&lt;"&amp;R432)+COUNTIFS(I_Course,A432,I_Cat,B432,I_Grd,1,I_Key,R432,I_Row,"&lt;"&amp;K432),"")</f>
        <v/>
      </c>
      <c r="T432">
        <f>IF(AND(P432=1,O432&gt;0),COUNTIFS(I_Course,A432,I_Cat,B432,I_Grd,1),"")</f>
        <v/>
      </c>
      <c r="U432">
        <f>IF(AND(P432=1,O432&gt;0),IF(S432&lt;MIN(O432,T432-1),1,0),0)</f>
        <v/>
      </c>
      <c r="V432">
        <f>IF(AND(P432=1,U432=0),1,0)</f>
        <v/>
      </c>
      <c r="W432">
        <f>IF(AND(Q432=1,ISNUMBER(D432)),INT(D432),"")</f>
        <v/>
      </c>
      <c r="X432">
        <f>IF(L432="",0,IF(G432="Yes",0,IF(NOT(ISNUMBER(F432)),0,IF(F432&lt;=0,0,IF(M432=3,1,IF(N432="",0,IF(INDEX(C_M,N432)=1,1,0)))))))</f>
        <v/>
      </c>
      <c r="Y432">
        <f>IF(LEFT(H432,3)="Not",1,0)</f>
        <v/>
      </c>
    </row>
    <row r="433">
      <c r="A433" s="18" t="n"/>
      <c r="B433" s="18" t="n"/>
      <c r="C433" s="18" t="n"/>
      <c r="D433" s="22" t="n"/>
      <c r="E433" s="19" t="n"/>
      <c r="F433" s="19" t="n"/>
      <c r="G433" s="18" t="n"/>
      <c r="H433" s="12">
        <f>IF(COUNTA(A433:G433)=0,"",IF(G433="Yes","Excused",IF(A433="","Not counted: course missing",IF(L433="","Not counted: course not on Courses sheet",IF(NOT(ISNUMBER(F433)),"Not counted: points possible missing",IF(F433&lt;=0,"Not counted: points possible missing",IF(X433=0,"Not counted: category not set up for this course",IF(E433="",IF(W433="","Upcoming",IF(W433&lt;Today,"Past due, no score yet","Upcoming")),IF(NOT(ISNUMBER(E433)),"Not counted: score isn't a number",IF(E433&lt;0,"Not counted: negative score",IF(U433=1,"Dropped (lowest)","Graded")))))))))))</f>
        <v/>
      </c>
      <c r="I433" s="16">
        <f>IF(P433=1,E433/F433,"")</f>
        <v/>
      </c>
      <c r="J433" s="17">
        <f>IF(W433="","",W433-Today)</f>
        <v/>
      </c>
      <c r="K433" t="n">
        <v>427</v>
      </c>
      <c r="L433">
        <f>IF(A433="","",IF(ISNUMBER(MATCH(A433,K_Name,0)),MATCH(A433,K_Name,0),""))</f>
        <v/>
      </c>
      <c r="M433">
        <f>IF(L433="","",INDEX(K_Mode,L433))</f>
        <v/>
      </c>
      <c r="N433">
        <f>IF(OR(L433="",B433=""),"",IF(ISNUMBER(MATCH(A433&amp;"|"&amp;B433,C_Key,0)),MATCH(A433&amp;"|"&amp;B433,C_Key,0),""))</f>
        <v/>
      </c>
      <c r="O433">
        <f>IF(N433="",0,INDEX(C_DropN,N433))</f>
        <v/>
      </c>
      <c r="P433">
        <f>IF(X433=1,IF(E433="",0,IF(ISNUMBER(E433),IF(E433&gt;=0,1,0),0)),0)</f>
        <v/>
      </c>
      <c r="Q433">
        <f>IF(AND(X433=1,E433=""),1,0)</f>
        <v/>
      </c>
      <c r="R433">
        <f>IF(P433=1,ROUND(E433/F433,10),"")</f>
        <v/>
      </c>
      <c r="S433">
        <f>IF(AND(P433=1,O433&gt;0),COUNTIFS(I_Course,A433,I_Cat,B433,I_Grd,1,I_Key,"&lt;"&amp;R433)+COUNTIFS(I_Course,A433,I_Cat,B433,I_Grd,1,I_Key,R433,I_Row,"&lt;"&amp;K433),"")</f>
        <v/>
      </c>
      <c r="T433">
        <f>IF(AND(P433=1,O433&gt;0),COUNTIFS(I_Course,A433,I_Cat,B433,I_Grd,1),"")</f>
        <v/>
      </c>
      <c r="U433">
        <f>IF(AND(P433=1,O433&gt;0),IF(S433&lt;MIN(O433,T433-1),1,0),0)</f>
        <v/>
      </c>
      <c r="V433">
        <f>IF(AND(P433=1,U433=0),1,0)</f>
        <v/>
      </c>
      <c r="W433">
        <f>IF(AND(Q433=1,ISNUMBER(D433)),INT(D433),"")</f>
        <v/>
      </c>
      <c r="X433">
        <f>IF(L433="",0,IF(G433="Yes",0,IF(NOT(ISNUMBER(F433)),0,IF(F433&lt;=0,0,IF(M433=3,1,IF(N433="",0,IF(INDEX(C_M,N433)=1,1,0)))))))</f>
        <v/>
      </c>
      <c r="Y433">
        <f>IF(LEFT(H433,3)="Not",1,0)</f>
        <v/>
      </c>
    </row>
    <row r="434">
      <c r="A434" s="18" t="n"/>
      <c r="B434" s="18" t="n"/>
      <c r="C434" s="18" t="n"/>
      <c r="D434" s="22" t="n"/>
      <c r="E434" s="19" t="n"/>
      <c r="F434" s="19" t="n"/>
      <c r="G434" s="18" t="n"/>
      <c r="H434" s="12">
        <f>IF(COUNTA(A434:G434)=0,"",IF(G434="Yes","Excused",IF(A434="","Not counted: course missing",IF(L434="","Not counted: course not on Courses sheet",IF(NOT(ISNUMBER(F434)),"Not counted: points possible missing",IF(F434&lt;=0,"Not counted: points possible missing",IF(X434=0,"Not counted: category not set up for this course",IF(E434="",IF(W434="","Upcoming",IF(W434&lt;Today,"Past due, no score yet","Upcoming")),IF(NOT(ISNUMBER(E434)),"Not counted: score isn't a number",IF(E434&lt;0,"Not counted: negative score",IF(U434=1,"Dropped (lowest)","Graded")))))))))))</f>
        <v/>
      </c>
      <c r="I434" s="16">
        <f>IF(P434=1,E434/F434,"")</f>
        <v/>
      </c>
      <c r="J434" s="17">
        <f>IF(W434="","",W434-Today)</f>
        <v/>
      </c>
      <c r="K434" t="n">
        <v>428</v>
      </c>
      <c r="L434">
        <f>IF(A434="","",IF(ISNUMBER(MATCH(A434,K_Name,0)),MATCH(A434,K_Name,0),""))</f>
        <v/>
      </c>
      <c r="M434">
        <f>IF(L434="","",INDEX(K_Mode,L434))</f>
        <v/>
      </c>
      <c r="N434">
        <f>IF(OR(L434="",B434=""),"",IF(ISNUMBER(MATCH(A434&amp;"|"&amp;B434,C_Key,0)),MATCH(A434&amp;"|"&amp;B434,C_Key,0),""))</f>
        <v/>
      </c>
      <c r="O434">
        <f>IF(N434="",0,INDEX(C_DropN,N434))</f>
        <v/>
      </c>
      <c r="P434">
        <f>IF(X434=1,IF(E434="",0,IF(ISNUMBER(E434),IF(E434&gt;=0,1,0),0)),0)</f>
        <v/>
      </c>
      <c r="Q434">
        <f>IF(AND(X434=1,E434=""),1,0)</f>
        <v/>
      </c>
      <c r="R434">
        <f>IF(P434=1,ROUND(E434/F434,10),"")</f>
        <v/>
      </c>
      <c r="S434">
        <f>IF(AND(P434=1,O434&gt;0),COUNTIFS(I_Course,A434,I_Cat,B434,I_Grd,1,I_Key,"&lt;"&amp;R434)+COUNTIFS(I_Course,A434,I_Cat,B434,I_Grd,1,I_Key,R434,I_Row,"&lt;"&amp;K434),"")</f>
        <v/>
      </c>
      <c r="T434">
        <f>IF(AND(P434=1,O434&gt;0),COUNTIFS(I_Course,A434,I_Cat,B434,I_Grd,1),"")</f>
        <v/>
      </c>
      <c r="U434">
        <f>IF(AND(P434=1,O434&gt;0),IF(S434&lt;MIN(O434,T434-1),1,0),0)</f>
        <v/>
      </c>
      <c r="V434">
        <f>IF(AND(P434=1,U434=0),1,0)</f>
        <v/>
      </c>
      <c r="W434">
        <f>IF(AND(Q434=1,ISNUMBER(D434)),INT(D434),"")</f>
        <v/>
      </c>
      <c r="X434">
        <f>IF(L434="",0,IF(G434="Yes",0,IF(NOT(ISNUMBER(F434)),0,IF(F434&lt;=0,0,IF(M434=3,1,IF(N434="",0,IF(INDEX(C_M,N434)=1,1,0)))))))</f>
        <v/>
      </c>
      <c r="Y434">
        <f>IF(LEFT(H434,3)="Not",1,0)</f>
        <v/>
      </c>
    </row>
    <row r="435">
      <c r="A435" s="18" t="n"/>
      <c r="B435" s="18" t="n"/>
      <c r="C435" s="18" t="n"/>
      <c r="D435" s="22" t="n"/>
      <c r="E435" s="19" t="n"/>
      <c r="F435" s="19" t="n"/>
      <c r="G435" s="18" t="n"/>
      <c r="H435" s="12">
        <f>IF(COUNTA(A435:G435)=0,"",IF(G435="Yes","Excused",IF(A435="","Not counted: course missing",IF(L435="","Not counted: course not on Courses sheet",IF(NOT(ISNUMBER(F435)),"Not counted: points possible missing",IF(F435&lt;=0,"Not counted: points possible missing",IF(X435=0,"Not counted: category not set up for this course",IF(E435="",IF(W435="","Upcoming",IF(W435&lt;Today,"Past due, no score yet","Upcoming")),IF(NOT(ISNUMBER(E435)),"Not counted: score isn't a number",IF(E435&lt;0,"Not counted: negative score",IF(U435=1,"Dropped (lowest)","Graded")))))))))))</f>
        <v/>
      </c>
      <c r="I435" s="16">
        <f>IF(P435=1,E435/F435,"")</f>
        <v/>
      </c>
      <c r="J435" s="17">
        <f>IF(W435="","",W435-Today)</f>
        <v/>
      </c>
      <c r="K435" t="n">
        <v>429</v>
      </c>
      <c r="L435">
        <f>IF(A435="","",IF(ISNUMBER(MATCH(A435,K_Name,0)),MATCH(A435,K_Name,0),""))</f>
        <v/>
      </c>
      <c r="M435">
        <f>IF(L435="","",INDEX(K_Mode,L435))</f>
        <v/>
      </c>
      <c r="N435">
        <f>IF(OR(L435="",B435=""),"",IF(ISNUMBER(MATCH(A435&amp;"|"&amp;B435,C_Key,0)),MATCH(A435&amp;"|"&amp;B435,C_Key,0),""))</f>
        <v/>
      </c>
      <c r="O435">
        <f>IF(N435="",0,INDEX(C_DropN,N435))</f>
        <v/>
      </c>
      <c r="P435">
        <f>IF(X435=1,IF(E435="",0,IF(ISNUMBER(E435),IF(E435&gt;=0,1,0),0)),0)</f>
        <v/>
      </c>
      <c r="Q435">
        <f>IF(AND(X435=1,E435=""),1,0)</f>
        <v/>
      </c>
      <c r="R435">
        <f>IF(P435=1,ROUND(E435/F435,10),"")</f>
        <v/>
      </c>
      <c r="S435">
        <f>IF(AND(P435=1,O435&gt;0),COUNTIFS(I_Course,A435,I_Cat,B435,I_Grd,1,I_Key,"&lt;"&amp;R435)+COUNTIFS(I_Course,A435,I_Cat,B435,I_Grd,1,I_Key,R435,I_Row,"&lt;"&amp;K435),"")</f>
        <v/>
      </c>
      <c r="T435">
        <f>IF(AND(P435=1,O435&gt;0),COUNTIFS(I_Course,A435,I_Cat,B435,I_Grd,1),"")</f>
        <v/>
      </c>
      <c r="U435">
        <f>IF(AND(P435=1,O435&gt;0),IF(S435&lt;MIN(O435,T435-1),1,0),0)</f>
        <v/>
      </c>
      <c r="V435">
        <f>IF(AND(P435=1,U435=0),1,0)</f>
        <v/>
      </c>
      <c r="W435">
        <f>IF(AND(Q435=1,ISNUMBER(D435)),INT(D435),"")</f>
        <v/>
      </c>
      <c r="X435">
        <f>IF(L435="",0,IF(G435="Yes",0,IF(NOT(ISNUMBER(F435)),0,IF(F435&lt;=0,0,IF(M435=3,1,IF(N435="",0,IF(INDEX(C_M,N435)=1,1,0)))))))</f>
        <v/>
      </c>
      <c r="Y435">
        <f>IF(LEFT(H435,3)="Not",1,0)</f>
        <v/>
      </c>
    </row>
    <row r="436">
      <c r="A436" s="18" t="n"/>
      <c r="B436" s="18" t="n"/>
      <c r="C436" s="18" t="n"/>
      <c r="D436" s="22" t="n"/>
      <c r="E436" s="19" t="n"/>
      <c r="F436" s="19" t="n"/>
      <c r="G436" s="18" t="n"/>
      <c r="H436" s="12">
        <f>IF(COUNTA(A436:G436)=0,"",IF(G436="Yes","Excused",IF(A436="","Not counted: course missing",IF(L436="","Not counted: course not on Courses sheet",IF(NOT(ISNUMBER(F436)),"Not counted: points possible missing",IF(F436&lt;=0,"Not counted: points possible missing",IF(X436=0,"Not counted: category not set up for this course",IF(E436="",IF(W436="","Upcoming",IF(W436&lt;Today,"Past due, no score yet","Upcoming")),IF(NOT(ISNUMBER(E436)),"Not counted: score isn't a number",IF(E436&lt;0,"Not counted: negative score",IF(U436=1,"Dropped (lowest)","Graded")))))))))))</f>
        <v/>
      </c>
      <c r="I436" s="16">
        <f>IF(P436=1,E436/F436,"")</f>
        <v/>
      </c>
      <c r="J436" s="17">
        <f>IF(W436="","",W436-Today)</f>
        <v/>
      </c>
      <c r="K436" t="n">
        <v>430</v>
      </c>
      <c r="L436">
        <f>IF(A436="","",IF(ISNUMBER(MATCH(A436,K_Name,0)),MATCH(A436,K_Name,0),""))</f>
        <v/>
      </c>
      <c r="M436">
        <f>IF(L436="","",INDEX(K_Mode,L436))</f>
        <v/>
      </c>
      <c r="N436">
        <f>IF(OR(L436="",B436=""),"",IF(ISNUMBER(MATCH(A436&amp;"|"&amp;B436,C_Key,0)),MATCH(A436&amp;"|"&amp;B436,C_Key,0),""))</f>
        <v/>
      </c>
      <c r="O436">
        <f>IF(N436="",0,INDEX(C_DropN,N436))</f>
        <v/>
      </c>
      <c r="P436">
        <f>IF(X436=1,IF(E436="",0,IF(ISNUMBER(E436),IF(E436&gt;=0,1,0),0)),0)</f>
        <v/>
      </c>
      <c r="Q436">
        <f>IF(AND(X436=1,E436=""),1,0)</f>
        <v/>
      </c>
      <c r="R436">
        <f>IF(P436=1,ROUND(E436/F436,10),"")</f>
        <v/>
      </c>
      <c r="S436">
        <f>IF(AND(P436=1,O436&gt;0),COUNTIFS(I_Course,A436,I_Cat,B436,I_Grd,1,I_Key,"&lt;"&amp;R436)+COUNTIFS(I_Course,A436,I_Cat,B436,I_Grd,1,I_Key,R436,I_Row,"&lt;"&amp;K436),"")</f>
        <v/>
      </c>
      <c r="T436">
        <f>IF(AND(P436=1,O436&gt;0),COUNTIFS(I_Course,A436,I_Cat,B436,I_Grd,1),"")</f>
        <v/>
      </c>
      <c r="U436">
        <f>IF(AND(P436=1,O436&gt;0),IF(S436&lt;MIN(O436,T436-1),1,0),0)</f>
        <v/>
      </c>
      <c r="V436">
        <f>IF(AND(P436=1,U436=0),1,0)</f>
        <v/>
      </c>
      <c r="W436">
        <f>IF(AND(Q436=1,ISNUMBER(D436)),INT(D436),"")</f>
        <v/>
      </c>
      <c r="X436">
        <f>IF(L436="",0,IF(G436="Yes",0,IF(NOT(ISNUMBER(F436)),0,IF(F436&lt;=0,0,IF(M436=3,1,IF(N436="",0,IF(INDEX(C_M,N436)=1,1,0)))))))</f>
        <v/>
      </c>
      <c r="Y436">
        <f>IF(LEFT(H436,3)="Not",1,0)</f>
        <v/>
      </c>
    </row>
    <row r="437">
      <c r="A437" s="18" t="n"/>
      <c r="B437" s="18" t="n"/>
      <c r="C437" s="18" t="n"/>
      <c r="D437" s="22" t="n"/>
      <c r="E437" s="19" t="n"/>
      <c r="F437" s="19" t="n"/>
      <c r="G437" s="18" t="n"/>
      <c r="H437" s="12">
        <f>IF(COUNTA(A437:G437)=0,"",IF(G437="Yes","Excused",IF(A437="","Not counted: course missing",IF(L437="","Not counted: course not on Courses sheet",IF(NOT(ISNUMBER(F437)),"Not counted: points possible missing",IF(F437&lt;=0,"Not counted: points possible missing",IF(X437=0,"Not counted: category not set up for this course",IF(E437="",IF(W437="","Upcoming",IF(W437&lt;Today,"Past due, no score yet","Upcoming")),IF(NOT(ISNUMBER(E437)),"Not counted: score isn't a number",IF(E437&lt;0,"Not counted: negative score",IF(U437=1,"Dropped (lowest)","Graded")))))))))))</f>
        <v/>
      </c>
      <c r="I437" s="16">
        <f>IF(P437=1,E437/F437,"")</f>
        <v/>
      </c>
      <c r="J437" s="17">
        <f>IF(W437="","",W437-Today)</f>
        <v/>
      </c>
      <c r="K437" t="n">
        <v>431</v>
      </c>
      <c r="L437">
        <f>IF(A437="","",IF(ISNUMBER(MATCH(A437,K_Name,0)),MATCH(A437,K_Name,0),""))</f>
        <v/>
      </c>
      <c r="M437">
        <f>IF(L437="","",INDEX(K_Mode,L437))</f>
        <v/>
      </c>
      <c r="N437">
        <f>IF(OR(L437="",B437=""),"",IF(ISNUMBER(MATCH(A437&amp;"|"&amp;B437,C_Key,0)),MATCH(A437&amp;"|"&amp;B437,C_Key,0),""))</f>
        <v/>
      </c>
      <c r="O437">
        <f>IF(N437="",0,INDEX(C_DropN,N437))</f>
        <v/>
      </c>
      <c r="P437">
        <f>IF(X437=1,IF(E437="",0,IF(ISNUMBER(E437),IF(E437&gt;=0,1,0),0)),0)</f>
        <v/>
      </c>
      <c r="Q437">
        <f>IF(AND(X437=1,E437=""),1,0)</f>
        <v/>
      </c>
      <c r="R437">
        <f>IF(P437=1,ROUND(E437/F437,10),"")</f>
        <v/>
      </c>
      <c r="S437">
        <f>IF(AND(P437=1,O437&gt;0),COUNTIFS(I_Course,A437,I_Cat,B437,I_Grd,1,I_Key,"&lt;"&amp;R437)+COUNTIFS(I_Course,A437,I_Cat,B437,I_Grd,1,I_Key,R437,I_Row,"&lt;"&amp;K437),"")</f>
        <v/>
      </c>
      <c r="T437">
        <f>IF(AND(P437=1,O437&gt;0),COUNTIFS(I_Course,A437,I_Cat,B437,I_Grd,1),"")</f>
        <v/>
      </c>
      <c r="U437">
        <f>IF(AND(P437=1,O437&gt;0),IF(S437&lt;MIN(O437,T437-1),1,0),0)</f>
        <v/>
      </c>
      <c r="V437">
        <f>IF(AND(P437=1,U437=0),1,0)</f>
        <v/>
      </c>
      <c r="W437">
        <f>IF(AND(Q437=1,ISNUMBER(D437)),INT(D437),"")</f>
        <v/>
      </c>
      <c r="X437">
        <f>IF(L437="",0,IF(G437="Yes",0,IF(NOT(ISNUMBER(F437)),0,IF(F437&lt;=0,0,IF(M437=3,1,IF(N437="",0,IF(INDEX(C_M,N437)=1,1,0)))))))</f>
        <v/>
      </c>
      <c r="Y437">
        <f>IF(LEFT(H437,3)="Not",1,0)</f>
        <v/>
      </c>
    </row>
    <row r="438">
      <c r="A438" s="18" t="n"/>
      <c r="B438" s="18" t="n"/>
      <c r="C438" s="18" t="n"/>
      <c r="D438" s="22" t="n"/>
      <c r="E438" s="19" t="n"/>
      <c r="F438" s="19" t="n"/>
      <c r="G438" s="18" t="n"/>
      <c r="H438" s="12">
        <f>IF(COUNTA(A438:G438)=0,"",IF(G438="Yes","Excused",IF(A438="","Not counted: course missing",IF(L438="","Not counted: course not on Courses sheet",IF(NOT(ISNUMBER(F438)),"Not counted: points possible missing",IF(F438&lt;=0,"Not counted: points possible missing",IF(X438=0,"Not counted: category not set up for this course",IF(E438="",IF(W438="","Upcoming",IF(W438&lt;Today,"Past due, no score yet","Upcoming")),IF(NOT(ISNUMBER(E438)),"Not counted: score isn't a number",IF(E438&lt;0,"Not counted: negative score",IF(U438=1,"Dropped (lowest)","Graded")))))))))))</f>
        <v/>
      </c>
      <c r="I438" s="16">
        <f>IF(P438=1,E438/F438,"")</f>
        <v/>
      </c>
      <c r="J438" s="17">
        <f>IF(W438="","",W438-Today)</f>
        <v/>
      </c>
      <c r="K438" t="n">
        <v>432</v>
      </c>
      <c r="L438">
        <f>IF(A438="","",IF(ISNUMBER(MATCH(A438,K_Name,0)),MATCH(A438,K_Name,0),""))</f>
        <v/>
      </c>
      <c r="M438">
        <f>IF(L438="","",INDEX(K_Mode,L438))</f>
        <v/>
      </c>
      <c r="N438">
        <f>IF(OR(L438="",B438=""),"",IF(ISNUMBER(MATCH(A438&amp;"|"&amp;B438,C_Key,0)),MATCH(A438&amp;"|"&amp;B438,C_Key,0),""))</f>
        <v/>
      </c>
      <c r="O438">
        <f>IF(N438="",0,INDEX(C_DropN,N438))</f>
        <v/>
      </c>
      <c r="P438">
        <f>IF(X438=1,IF(E438="",0,IF(ISNUMBER(E438),IF(E438&gt;=0,1,0),0)),0)</f>
        <v/>
      </c>
      <c r="Q438">
        <f>IF(AND(X438=1,E438=""),1,0)</f>
        <v/>
      </c>
      <c r="R438">
        <f>IF(P438=1,ROUND(E438/F438,10),"")</f>
        <v/>
      </c>
      <c r="S438">
        <f>IF(AND(P438=1,O438&gt;0),COUNTIFS(I_Course,A438,I_Cat,B438,I_Grd,1,I_Key,"&lt;"&amp;R438)+COUNTIFS(I_Course,A438,I_Cat,B438,I_Grd,1,I_Key,R438,I_Row,"&lt;"&amp;K438),"")</f>
        <v/>
      </c>
      <c r="T438">
        <f>IF(AND(P438=1,O438&gt;0),COUNTIFS(I_Course,A438,I_Cat,B438,I_Grd,1),"")</f>
        <v/>
      </c>
      <c r="U438">
        <f>IF(AND(P438=1,O438&gt;0),IF(S438&lt;MIN(O438,T438-1),1,0),0)</f>
        <v/>
      </c>
      <c r="V438">
        <f>IF(AND(P438=1,U438=0),1,0)</f>
        <v/>
      </c>
      <c r="W438">
        <f>IF(AND(Q438=1,ISNUMBER(D438)),INT(D438),"")</f>
        <v/>
      </c>
      <c r="X438">
        <f>IF(L438="",0,IF(G438="Yes",0,IF(NOT(ISNUMBER(F438)),0,IF(F438&lt;=0,0,IF(M438=3,1,IF(N438="",0,IF(INDEX(C_M,N438)=1,1,0)))))))</f>
        <v/>
      </c>
      <c r="Y438">
        <f>IF(LEFT(H438,3)="Not",1,0)</f>
        <v/>
      </c>
    </row>
    <row r="439">
      <c r="A439" s="18" t="n"/>
      <c r="B439" s="18" t="n"/>
      <c r="C439" s="18" t="n"/>
      <c r="D439" s="22" t="n"/>
      <c r="E439" s="19" t="n"/>
      <c r="F439" s="19" t="n"/>
      <c r="G439" s="18" t="n"/>
      <c r="H439" s="12">
        <f>IF(COUNTA(A439:G439)=0,"",IF(G439="Yes","Excused",IF(A439="","Not counted: course missing",IF(L439="","Not counted: course not on Courses sheet",IF(NOT(ISNUMBER(F439)),"Not counted: points possible missing",IF(F439&lt;=0,"Not counted: points possible missing",IF(X439=0,"Not counted: category not set up for this course",IF(E439="",IF(W439="","Upcoming",IF(W439&lt;Today,"Past due, no score yet","Upcoming")),IF(NOT(ISNUMBER(E439)),"Not counted: score isn't a number",IF(E439&lt;0,"Not counted: negative score",IF(U439=1,"Dropped (lowest)","Graded")))))))))))</f>
        <v/>
      </c>
      <c r="I439" s="16">
        <f>IF(P439=1,E439/F439,"")</f>
        <v/>
      </c>
      <c r="J439" s="17">
        <f>IF(W439="","",W439-Today)</f>
        <v/>
      </c>
      <c r="K439" t="n">
        <v>433</v>
      </c>
      <c r="L439">
        <f>IF(A439="","",IF(ISNUMBER(MATCH(A439,K_Name,0)),MATCH(A439,K_Name,0),""))</f>
        <v/>
      </c>
      <c r="M439">
        <f>IF(L439="","",INDEX(K_Mode,L439))</f>
        <v/>
      </c>
      <c r="N439">
        <f>IF(OR(L439="",B439=""),"",IF(ISNUMBER(MATCH(A439&amp;"|"&amp;B439,C_Key,0)),MATCH(A439&amp;"|"&amp;B439,C_Key,0),""))</f>
        <v/>
      </c>
      <c r="O439">
        <f>IF(N439="",0,INDEX(C_DropN,N439))</f>
        <v/>
      </c>
      <c r="P439">
        <f>IF(X439=1,IF(E439="",0,IF(ISNUMBER(E439),IF(E439&gt;=0,1,0),0)),0)</f>
        <v/>
      </c>
      <c r="Q439">
        <f>IF(AND(X439=1,E439=""),1,0)</f>
        <v/>
      </c>
      <c r="R439">
        <f>IF(P439=1,ROUND(E439/F439,10),"")</f>
        <v/>
      </c>
      <c r="S439">
        <f>IF(AND(P439=1,O439&gt;0),COUNTIFS(I_Course,A439,I_Cat,B439,I_Grd,1,I_Key,"&lt;"&amp;R439)+COUNTIFS(I_Course,A439,I_Cat,B439,I_Grd,1,I_Key,R439,I_Row,"&lt;"&amp;K439),"")</f>
        <v/>
      </c>
      <c r="T439">
        <f>IF(AND(P439=1,O439&gt;0),COUNTIFS(I_Course,A439,I_Cat,B439,I_Grd,1),"")</f>
        <v/>
      </c>
      <c r="U439">
        <f>IF(AND(P439=1,O439&gt;0),IF(S439&lt;MIN(O439,T439-1),1,0),0)</f>
        <v/>
      </c>
      <c r="V439">
        <f>IF(AND(P439=1,U439=0),1,0)</f>
        <v/>
      </c>
      <c r="W439">
        <f>IF(AND(Q439=1,ISNUMBER(D439)),INT(D439),"")</f>
        <v/>
      </c>
      <c r="X439">
        <f>IF(L439="",0,IF(G439="Yes",0,IF(NOT(ISNUMBER(F439)),0,IF(F439&lt;=0,0,IF(M439=3,1,IF(N439="",0,IF(INDEX(C_M,N439)=1,1,0)))))))</f>
        <v/>
      </c>
      <c r="Y439">
        <f>IF(LEFT(H439,3)="Not",1,0)</f>
        <v/>
      </c>
    </row>
    <row r="440">
      <c r="A440" s="18" t="n"/>
      <c r="B440" s="18" t="n"/>
      <c r="C440" s="18" t="n"/>
      <c r="D440" s="22" t="n"/>
      <c r="E440" s="19" t="n"/>
      <c r="F440" s="19" t="n"/>
      <c r="G440" s="18" t="n"/>
      <c r="H440" s="12">
        <f>IF(COUNTA(A440:G440)=0,"",IF(G440="Yes","Excused",IF(A440="","Not counted: course missing",IF(L440="","Not counted: course not on Courses sheet",IF(NOT(ISNUMBER(F440)),"Not counted: points possible missing",IF(F440&lt;=0,"Not counted: points possible missing",IF(X440=0,"Not counted: category not set up for this course",IF(E440="",IF(W440="","Upcoming",IF(W440&lt;Today,"Past due, no score yet","Upcoming")),IF(NOT(ISNUMBER(E440)),"Not counted: score isn't a number",IF(E440&lt;0,"Not counted: negative score",IF(U440=1,"Dropped (lowest)","Graded")))))))))))</f>
        <v/>
      </c>
      <c r="I440" s="16">
        <f>IF(P440=1,E440/F440,"")</f>
        <v/>
      </c>
      <c r="J440" s="17">
        <f>IF(W440="","",W440-Today)</f>
        <v/>
      </c>
      <c r="K440" t="n">
        <v>434</v>
      </c>
      <c r="L440">
        <f>IF(A440="","",IF(ISNUMBER(MATCH(A440,K_Name,0)),MATCH(A440,K_Name,0),""))</f>
        <v/>
      </c>
      <c r="M440">
        <f>IF(L440="","",INDEX(K_Mode,L440))</f>
        <v/>
      </c>
      <c r="N440">
        <f>IF(OR(L440="",B440=""),"",IF(ISNUMBER(MATCH(A440&amp;"|"&amp;B440,C_Key,0)),MATCH(A440&amp;"|"&amp;B440,C_Key,0),""))</f>
        <v/>
      </c>
      <c r="O440">
        <f>IF(N440="",0,INDEX(C_DropN,N440))</f>
        <v/>
      </c>
      <c r="P440">
        <f>IF(X440=1,IF(E440="",0,IF(ISNUMBER(E440),IF(E440&gt;=0,1,0),0)),0)</f>
        <v/>
      </c>
      <c r="Q440">
        <f>IF(AND(X440=1,E440=""),1,0)</f>
        <v/>
      </c>
      <c r="R440">
        <f>IF(P440=1,ROUND(E440/F440,10),"")</f>
        <v/>
      </c>
      <c r="S440">
        <f>IF(AND(P440=1,O440&gt;0),COUNTIFS(I_Course,A440,I_Cat,B440,I_Grd,1,I_Key,"&lt;"&amp;R440)+COUNTIFS(I_Course,A440,I_Cat,B440,I_Grd,1,I_Key,R440,I_Row,"&lt;"&amp;K440),"")</f>
        <v/>
      </c>
      <c r="T440">
        <f>IF(AND(P440=1,O440&gt;0),COUNTIFS(I_Course,A440,I_Cat,B440,I_Grd,1),"")</f>
        <v/>
      </c>
      <c r="U440">
        <f>IF(AND(P440=1,O440&gt;0),IF(S440&lt;MIN(O440,T440-1),1,0),0)</f>
        <v/>
      </c>
      <c r="V440">
        <f>IF(AND(P440=1,U440=0),1,0)</f>
        <v/>
      </c>
      <c r="W440">
        <f>IF(AND(Q440=1,ISNUMBER(D440)),INT(D440),"")</f>
        <v/>
      </c>
      <c r="X440">
        <f>IF(L440="",0,IF(G440="Yes",0,IF(NOT(ISNUMBER(F440)),0,IF(F440&lt;=0,0,IF(M440=3,1,IF(N440="",0,IF(INDEX(C_M,N440)=1,1,0)))))))</f>
        <v/>
      </c>
      <c r="Y440">
        <f>IF(LEFT(H440,3)="Not",1,0)</f>
        <v/>
      </c>
    </row>
    <row r="441">
      <c r="A441" s="18" t="n"/>
      <c r="B441" s="18" t="n"/>
      <c r="C441" s="18" t="n"/>
      <c r="D441" s="22" t="n"/>
      <c r="E441" s="19" t="n"/>
      <c r="F441" s="19" t="n"/>
      <c r="G441" s="18" t="n"/>
      <c r="H441" s="12">
        <f>IF(COUNTA(A441:G441)=0,"",IF(G441="Yes","Excused",IF(A441="","Not counted: course missing",IF(L441="","Not counted: course not on Courses sheet",IF(NOT(ISNUMBER(F441)),"Not counted: points possible missing",IF(F441&lt;=0,"Not counted: points possible missing",IF(X441=0,"Not counted: category not set up for this course",IF(E441="",IF(W441="","Upcoming",IF(W441&lt;Today,"Past due, no score yet","Upcoming")),IF(NOT(ISNUMBER(E441)),"Not counted: score isn't a number",IF(E441&lt;0,"Not counted: negative score",IF(U441=1,"Dropped (lowest)","Graded")))))))))))</f>
        <v/>
      </c>
      <c r="I441" s="16">
        <f>IF(P441=1,E441/F441,"")</f>
        <v/>
      </c>
      <c r="J441" s="17">
        <f>IF(W441="","",W441-Today)</f>
        <v/>
      </c>
      <c r="K441" t="n">
        <v>435</v>
      </c>
      <c r="L441">
        <f>IF(A441="","",IF(ISNUMBER(MATCH(A441,K_Name,0)),MATCH(A441,K_Name,0),""))</f>
        <v/>
      </c>
      <c r="M441">
        <f>IF(L441="","",INDEX(K_Mode,L441))</f>
        <v/>
      </c>
      <c r="N441">
        <f>IF(OR(L441="",B441=""),"",IF(ISNUMBER(MATCH(A441&amp;"|"&amp;B441,C_Key,0)),MATCH(A441&amp;"|"&amp;B441,C_Key,0),""))</f>
        <v/>
      </c>
      <c r="O441">
        <f>IF(N441="",0,INDEX(C_DropN,N441))</f>
        <v/>
      </c>
      <c r="P441">
        <f>IF(X441=1,IF(E441="",0,IF(ISNUMBER(E441),IF(E441&gt;=0,1,0),0)),0)</f>
        <v/>
      </c>
      <c r="Q441">
        <f>IF(AND(X441=1,E441=""),1,0)</f>
        <v/>
      </c>
      <c r="R441">
        <f>IF(P441=1,ROUND(E441/F441,10),"")</f>
        <v/>
      </c>
      <c r="S441">
        <f>IF(AND(P441=1,O441&gt;0),COUNTIFS(I_Course,A441,I_Cat,B441,I_Grd,1,I_Key,"&lt;"&amp;R441)+COUNTIFS(I_Course,A441,I_Cat,B441,I_Grd,1,I_Key,R441,I_Row,"&lt;"&amp;K441),"")</f>
        <v/>
      </c>
      <c r="T441">
        <f>IF(AND(P441=1,O441&gt;0),COUNTIFS(I_Course,A441,I_Cat,B441,I_Grd,1),"")</f>
        <v/>
      </c>
      <c r="U441">
        <f>IF(AND(P441=1,O441&gt;0),IF(S441&lt;MIN(O441,T441-1),1,0),0)</f>
        <v/>
      </c>
      <c r="V441">
        <f>IF(AND(P441=1,U441=0),1,0)</f>
        <v/>
      </c>
      <c r="W441">
        <f>IF(AND(Q441=1,ISNUMBER(D441)),INT(D441),"")</f>
        <v/>
      </c>
      <c r="X441">
        <f>IF(L441="",0,IF(G441="Yes",0,IF(NOT(ISNUMBER(F441)),0,IF(F441&lt;=0,0,IF(M441=3,1,IF(N441="",0,IF(INDEX(C_M,N441)=1,1,0)))))))</f>
        <v/>
      </c>
      <c r="Y441">
        <f>IF(LEFT(H441,3)="Not",1,0)</f>
        <v/>
      </c>
    </row>
    <row r="442">
      <c r="A442" s="18" t="n"/>
      <c r="B442" s="18" t="n"/>
      <c r="C442" s="18" t="n"/>
      <c r="D442" s="22" t="n"/>
      <c r="E442" s="19" t="n"/>
      <c r="F442" s="19" t="n"/>
      <c r="G442" s="18" t="n"/>
      <c r="H442" s="12">
        <f>IF(COUNTA(A442:G442)=0,"",IF(G442="Yes","Excused",IF(A442="","Not counted: course missing",IF(L442="","Not counted: course not on Courses sheet",IF(NOT(ISNUMBER(F442)),"Not counted: points possible missing",IF(F442&lt;=0,"Not counted: points possible missing",IF(X442=0,"Not counted: category not set up for this course",IF(E442="",IF(W442="","Upcoming",IF(W442&lt;Today,"Past due, no score yet","Upcoming")),IF(NOT(ISNUMBER(E442)),"Not counted: score isn't a number",IF(E442&lt;0,"Not counted: negative score",IF(U442=1,"Dropped (lowest)","Graded")))))))))))</f>
        <v/>
      </c>
      <c r="I442" s="16">
        <f>IF(P442=1,E442/F442,"")</f>
        <v/>
      </c>
      <c r="J442" s="17">
        <f>IF(W442="","",W442-Today)</f>
        <v/>
      </c>
      <c r="K442" t="n">
        <v>436</v>
      </c>
      <c r="L442">
        <f>IF(A442="","",IF(ISNUMBER(MATCH(A442,K_Name,0)),MATCH(A442,K_Name,0),""))</f>
        <v/>
      </c>
      <c r="M442">
        <f>IF(L442="","",INDEX(K_Mode,L442))</f>
        <v/>
      </c>
      <c r="N442">
        <f>IF(OR(L442="",B442=""),"",IF(ISNUMBER(MATCH(A442&amp;"|"&amp;B442,C_Key,0)),MATCH(A442&amp;"|"&amp;B442,C_Key,0),""))</f>
        <v/>
      </c>
      <c r="O442">
        <f>IF(N442="",0,INDEX(C_DropN,N442))</f>
        <v/>
      </c>
      <c r="P442">
        <f>IF(X442=1,IF(E442="",0,IF(ISNUMBER(E442),IF(E442&gt;=0,1,0),0)),0)</f>
        <v/>
      </c>
      <c r="Q442">
        <f>IF(AND(X442=1,E442=""),1,0)</f>
        <v/>
      </c>
      <c r="R442">
        <f>IF(P442=1,ROUND(E442/F442,10),"")</f>
        <v/>
      </c>
      <c r="S442">
        <f>IF(AND(P442=1,O442&gt;0),COUNTIFS(I_Course,A442,I_Cat,B442,I_Grd,1,I_Key,"&lt;"&amp;R442)+COUNTIFS(I_Course,A442,I_Cat,B442,I_Grd,1,I_Key,R442,I_Row,"&lt;"&amp;K442),"")</f>
        <v/>
      </c>
      <c r="T442">
        <f>IF(AND(P442=1,O442&gt;0),COUNTIFS(I_Course,A442,I_Cat,B442,I_Grd,1),"")</f>
        <v/>
      </c>
      <c r="U442">
        <f>IF(AND(P442=1,O442&gt;0),IF(S442&lt;MIN(O442,T442-1),1,0),0)</f>
        <v/>
      </c>
      <c r="V442">
        <f>IF(AND(P442=1,U442=0),1,0)</f>
        <v/>
      </c>
      <c r="W442">
        <f>IF(AND(Q442=1,ISNUMBER(D442)),INT(D442),"")</f>
        <v/>
      </c>
      <c r="X442">
        <f>IF(L442="",0,IF(G442="Yes",0,IF(NOT(ISNUMBER(F442)),0,IF(F442&lt;=0,0,IF(M442=3,1,IF(N442="",0,IF(INDEX(C_M,N442)=1,1,0)))))))</f>
        <v/>
      </c>
      <c r="Y442">
        <f>IF(LEFT(H442,3)="Not",1,0)</f>
        <v/>
      </c>
    </row>
    <row r="443">
      <c r="A443" s="18" t="n"/>
      <c r="B443" s="18" t="n"/>
      <c r="C443" s="18" t="n"/>
      <c r="D443" s="22" t="n"/>
      <c r="E443" s="19" t="n"/>
      <c r="F443" s="19" t="n"/>
      <c r="G443" s="18" t="n"/>
      <c r="H443" s="12">
        <f>IF(COUNTA(A443:G443)=0,"",IF(G443="Yes","Excused",IF(A443="","Not counted: course missing",IF(L443="","Not counted: course not on Courses sheet",IF(NOT(ISNUMBER(F443)),"Not counted: points possible missing",IF(F443&lt;=0,"Not counted: points possible missing",IF(X443=0,"Not counted: category not set up for this course",IF(E443="",IF(W443="","Upcoming",IF(W443&lt;Today,"Past due, no score yet","Upcoming")),IF(NOT(ISNUMBER(E443)),"Not counted: score isn't a number",IF(E443&lt;0,"Not counted: negative score",IF(U443=1,"Dropped (lowest)","Graded")))))))))))</f>
        <v/>
      </c>
      <c r="I443" s="16">
        <f>IF(P443=1,E443/F443,"")</f>
        <v/>
      </c>
      <c r="J443" s="17">
        <f>IF(W443="","",W443-Today)</f>
        <v/>
      </c>
      <c r="K443" t="n">
        <v>437</v>
      </c>
      <c r="L443">
        <f>IF(A443="","",IF(ISNUMBER(MATCH(A443,K_Name,0)),MATCH(A443,K_Name,0),""))</f>
        <v/>
      </c>
      <c r="M443">
        <f>IF(L443="","",INDEX(K_Mode,L443))</f>
        <v/>
      </c>
      <c r="N443">
        <f>IF(OR(L443="",B443=""),"",IF(ISNUMBER(MATCH(A443&amp;"|"&amp;B443,C_Key,0)),MATCH(A443&amp;"|"&amp;B443,C_Key,0),""))</f>
        <v/>
      </c>
      <c r="O443">
        <f>IF(N443="",0,INDEX(C_DropN,N443))</f>
        <v/>
      </c>
      <c r="P443">
        <f>IF(X443=1,IF(E443="",0,IF(ISNUMBER(E443),IF(E443&gt;=0,1,0),0)),0)</f>
        <v/>
      </c>
      <c r="Q443">
        <f>IF(AND(X443=1,E443=""),1,0)</f>
        <v/>
      </c>
      <c r="R443">
        <f>IF(P443=1,ROUND(E443/F443,10),"")</f>
        <v/>
      </c>
      <c r="S443">
        <f>IF(AND(P443=1,O443&gt;0),COUNTIFS(I_Course,A443,I_Cat,B443,I_Grd,1,I_Key,"&lt;"&amp;R443)+COUNTIFS(I_Course,A443,I_Cat,B443,I_Grd,1,I_Key,R443,I_Row,"&lt;"&amp;K443),"")</f>
        <v/>
      </c>
      <c r="T443">
        <f>IF(AND(P443=1,O443&gt;0),COUNTIFS(I_Course,A443,I_Cat,B443,I_Grd,1),"")</f>
        <v/>
      </c>
      <c r="U443">
        <f>IF(AND(P443=1,O443&gt;0),IF(S443&lt;MIN(O443,T443-1),1,0),0)</f>
        <v/>
      </c>
      <c r="V443">
        <f>IF(AND(P443=1,U443=0),1,0)</f>
        <v/>
      </c>
      <c r="W443">
        <f>IF(AND(Q443=1,ISNUMBER(D443)),INT(D443),"")</f>
        <v/>
      </c>
      <c r="X443">
        <f>IF(L443="",0,IF(G443="Yes",0,IF(NOT(ISNUMBER(F443)),0,IF(F443&lt;=0,0,IF(M443=3,1,IF(N443="",0,IF(INDEX(C_M,N443)=1,1,0)))))))</f>
        <v/>
      </c>
      <c r="Y443">
        <f>IF(LEFT(H443,3)="Not",1,0)</f>
        <v/>
      </c>
    </row>
    <row r="444">
      <c r="A444" s="18" t="n"/>
      <c r="B444" s="18" t="n"/>
      <c r="C444" s="18" t="n"/>
      <c r="D444" s="22" t="n"/>
      <c r="E444" s="19" t="n"/>
      <c r="F444" s="19" t="n"/>
      <c r="G444" s="18" t="n"/>
      <c r="H444" s="12">
        <f>IF(COUNTA(A444:G444)=0,"",IF(G444="Yes","Excused",IF(A444="","Not counted: course missing",IF(L444="","Not counted: course not on Courses sheet",IF(NOT(ISNUMBER(F444)),"Not counted: points possible missing",IF(F444&lt;=0,"Not counted: points possible missing",IF(X444=0,"Not counted: category not set up for this course",IF(E444="",IF(W444="","Upcoming",IF(W444&lt;Today,"Past due, no score yet","Upcoming")),IF(NOT(ISNUMBER(E444)),"Not counted: score isn't a number",IF(E444&lt;0,"Not counted: negative score",IF(U444=1,"Dropped (lowest)","Graded")))))))))))</f>
        <v/>
      </c>
      <c r="I444" s="16">
        <f>IF(P444=1,E444/F444,"")</f>
        <v/>
      </c>
      <c r="J444" s="17">
        <f>IF(W444="","",W444-Today)</f>
        <v/>
      </c>
      <c r="K444" t="n">
        <v>438</v>
      </c>
      <c r="L444">
        <f>IF(A444="","",IF(ISNUMBER(MATCH(A444,K_Name,0)),MATCH(A444,K_Name,0),""))</f>
        <v/>
      </c>
      <c r="M444">
        <f>IF(L444="","",INDEX(K_Mode,L444))</f>
        <v/>
      </c>
      <c r="N444">
        <f>IF(OR(L444="",B444=""),"",IF(ISNUMBER(MATCH(A444&amp;"|"&amp;B444,C_Key,0)),MATCH(A444&amp;"|"&amp;B444,C_Key,0),""))</f>
        <v/>
      </c>
      <c r="O444">
        <f>IF(N444="",0,INDEX(C_DropN,N444))</f>
        <v/>
      </c>
      <c r="P444">
        <f>IF(X444=1,IF(E444="",0,IF(ISNUMBER(E444),IF(E444&gt;=0,1,0),0)),0)</f>
        <v/>
      </c>
      <c r="Q444">
        <f>IF(AND(X444=1,E444=""),1,0)</f>
        <v/>
      </c>
      <c r="R444">
        <f>IF(P444=1,ROUND(E444/F444,10),"")</f>
        <v/>
      </c>
      <c r="S444">
        <f>IF(AND(P444=1,O444&gt;0),COUNTIFS(I_Course,A444,I_Cat,B444,I_Grd,1,I_Key,"&lt;"&amp;R444)+COUNTIFS(I_Course,A444,I_Cat,B444,I_Grd,1,I_Key,R444,I_Row,"&lt;"&amp;K444),"")</f>
        <v/>
      </c>
      <c r="T444">
        <f>IF(AND(P444=1,O444&gt;0),COUNTIFS(I_Course,A444,I_Cat,B444,I_Grd,1),"")</f>
        <v/>
      </c>
      <c r="U444">
        <f>IF(AND(P444=1,O444&gt;0),IF(S444&lt;MIN(O444,T444-1),1,0),0)</f>
        <v/>
      </c>
      <c r="V444">
        <f>IF(AND(P444=1,U444=0),1,0)</f>
        <v/>
      </c>
      <c r="W444">
        <f>IF(AND(Q444=1,ISNUMBER(D444)),INT(D444),"")</f>
        <v/>
      </c>
      <c r="X444">
        <f>IF(L444="",0,IF(G444="Yes",0,IF(NOT(ISNUMBER(F444)),0,IF(F444&lt;=0,0,IF(M444=3,1,IF(N444="",0,IF(INDEX(C_M,N444)=1,1,0)))))))</f>
        <v/>
      </c>
      <c r="Y444">
        <f>IF(LEFT(H444,3)="Not",1,0)</f>
        <v/>
      </c>
    </row>
    <row r="445">
      <c r="A445" s="18" t="n"/>
      <c r="B445" s="18" t="n"/>
      <c r="C445" s="18" t="n"/>
      <c r="D445" s="22" t="n"/>
      <c r="E445" s="19" t="n"/>
      <c r="F445" s="19" t="n"/>
      <c r="G445" s="18" t="n"/>
      <c r="H445" s="12">
        <f>IF(COUNTA(A445:G445)=0,"",IF(G445="Yes","Excused",IF(A445="","Not counted: course missing",IF(L445="","Not counted: course not on Courses sheet",IF(NOT(ISNUMBER(F445)),"Not counted: points possible missing",IF(F445&lt;=0,"Not counted: points possible missing",IF(X445=0,"Not counted: category not set up for this course",IF(E445="",IF(W445="","Upcoming",IF(W445&lt;Today,"Past due, no score yet","Upcoming")),IF(NOT(ISNUMBER(E445)),"Not counted: score isn't a number",IF(E445&lt;0,"Not counted: negative score",IF(U445=1,"Dropped (lowest)","Graded")))))))))))</f>
        <v/>
      </c>
      <c r="I445" s="16">
        <f>IF(P445=1,E445/F445,"")</f>
        <v/>
      </c>
      <c r="J445" s="17">
        <f>IF(W445="","",W445-Today)</f>
        <v/>
      </c>
      <c r="K445" t="n">
        <v>439</v>
      </c>
      <c r="L445">
        <f>IF(A445="","",IF(ISNUMBER(MATCH(A445,K_Name,0)),MATCH(A445,K_Name,0),""))</f>
        <v/>
      </c>
      <c r="M445">
        <f>IF(L445="","",INDEX(K_Mode,L445))</f>
        <v/>
      </c>
      <c r="N445">
        <f>IF(OR(L445="",B445=""),"",IF(ISNUMBER(MATCH(A445&amp;"|"&amp;B445,C_Key,0)),MATCH(A445&amp;"|"&amp;B445,C_Key,0),""))</f>
        <v/>
      </c>
      <c r="O445">
        <f>IF(N445="",0,INDEX(C_DropN,N445))</f>
        <v/>
      </c>
      <c r="P445">
        <f>IF(X445=1,IF(E445="",0,IF(ISNUMBER(E445),IF(E445&gt;=0,1,0),0)),0)</f>
        <v/>
      </c>
      <c r="Q445">
        <f>IF(AND(X445=1,E445=""),1,0)</f>
        <v/>
      </c>
      <c r="R445">
        <f>IF(P445=1,ROUND(E445/F445,10),"")</f>
        <v/>
      </c>
      <c r="S445">
        <f>IF(AND(P445=1,O445&gt;0),COUNTIFS(I_Course,A445,I_Cat,B445,I_Grd,1,I_Key,"&lt;"&amp;R445)+COUNTIFS(I_Course,A445,I_Cat,B445,I_Grd,1,I_Key,R445,I_Row,"&lt;"&amp;K445),"")</f>
        <v/>
      </c>
      <c r="T445">
        <f>IF(AND(P445=1,O445&gt;0),COUNTIFS(I_Course,A445,I_Cat,B445,I_Grd,1),"")</f>
        <v/>
      </c>
      <c r="U445">
        <f>IF(AND(P445=1,O445&gt;0),IF(S445&lt;MIN(O445,T445-1),1,0),0)</f>
        <v/>
      </c>
      <c r="V445">
        <f>IF(AND(P445=1,U445=0),1,0)</f>
        <v/>
      </c>
      <c r="W445">
        <f>IF(AND(Q445=1,ISNUMBER(D445)),INT(D445),"")</f>
        <v/>
      </c>
      <c r="X445">
        <f>IF(L445="",0,IF(G445="Yes",0,IF(NOT(ISNUMBER(F445)),0,IF(F445&lt;=0,0,IF(M445=3,1,IF(N445="",0,IF(INDEX(C_M,N445)=1,1,0)))))))</f>
        <v/>
      </c>
      <c r="Y445">
        <f>IF(LEFT(H445,3)="Not",1,0)</f>
        <v/>
      </c>
    </row>
    <row r="446">
      <c r="A446" s="18" t="n"/>
      <c r="B446" s="18" t="n"/>
      <c r="C446" s="18" t="n"/>
      <c r="D446" s="22" t="n"/>
      <c r="E446" s="19" t="n"/>
      <c r="F446" s="19" t="n"/>
      <c r="G446" s="18" t="n"/>
      <c r="H446" s="12">
        <f>IF(COUNTA(A446:G446)=0,"",IF(G446="Yes","Excused",IF(A446="","Not counted: course missing",IF(L446="","Not counted: course not on Courses sheet",IF(NOT(ISNUMBER(F446)),"Not counted: points possible missing",IF(F446&lt;=0,"Not counted: points possible missing",IF(X446=0,"Not counted: category not set up for this course",IF(E446="",IF(W446="","Upcoming",IF(W446&lt;Today,"Past due, no score yet","Upcoming")),IF(NOT(ISNUMBER(E446)),"Not counted: score isn't a number",IF(E446&lt;0,"Not counted: negative score",IF(U446=1,"Dropped (lowest)","Graded")))))))))))</f>
        <v/>
      </c>
      <c r="I446" s="16">
        <f>IF(P446=1,E446/F446,"")</f>
        <v/>
      </c>
      <c r="J446" s="17">
        <f>IF(W446="","",W446-Today)</f>
        <v/>
      </c>
      <c r="K446" t="n">
        <v>440</v>
      </c>
      <c r="L446">
        <f>IF(A446="","",IF(ISNUMBER(MATCH(A446,K_Name,0)),MATCH(A446,K_Name,0),""))</f>
        <v/>
      </c>
      <c r="M446">
        <f>IF(L446="","",INDEX(K_Mode,L446))</f>
        <v/>
      </c>
      <c r="N446">
        <f>IF(OR(L446="",B446=""),"",IF(ISNUMBER(MATCH(A446&amp;"|"&amp;B446,C_Key,0)),MATCH(A446&amp;"|"&amp;B446,C_Key,0),""))</f>
        <v/>
      </c>
      <c r="O446">
        <f>IF(N446="",0,INDEX(C_DropN,N446))</f>
        <v/>
      </c>
      <c r="P446">
        <f>IF(X446=1,IF(E446="",0,IF(ISNUMBER(E446),IF(E446&gt;=0,1,0),0)),0)</f>
        <v/>
      </c>
      <c r="Q446">
        <f>IF(AND(X446=1,E446=""),1,0)</f>
        <v/>
      </c>
      <c r="R446">
        <f>IF(P446=1,ROUND(E446/F446,10),"")</f>
        <v/>
      </c>
      <c r="S446">
        <f>IF(AND(P446=1,O446&gt;0),COUNTIFS(I_Course,A446,I_Cat,B446,I_Grd,1,I_Key,"&lt;"&amp;R446)+COUNTIFS(I_Course,A446,I_Cat,B446,I_Grd,1,I_Key,R446,I_Row,"&lt;"&amp;K446),"")</f>
        <v/>
      </c>
      <c r="T446">
        <f>IF(AND(P446=1,O446&gt;0),COUNTIFS(I_Course,A446,I_Cat,B446,I_Grd,1),"")</f>
        <v/>
      </c>
      <c r="U446">
        <f>IF(AND(P446=1,O446&gt;0),IF(S446&lt;MIN(O446,T446-1),1,0),0)</f>
        <v/>
      </c>
      <c r="V446">
        <f>IF(AND(P446=1,U446=0),1,0)</f>
        <v/>
      </c>
      <c r="W446">
        <f>IF(AND(Q446=1,ISNUMBER(D446)),INT(D446),"")</f>
        <v/>
      </c>
      <c r="X446">
        <f>IF(L446="",0,IF(G446="Yes",0,IF(NOT(ISNUMBER(F446)),0,IF(F446&lt;=0,0,IF(M446=3,1,IF(N446="",0,IF(INDEX(C_M,N446)=1,1,0)))))))</f>
        <v/>
      </c>
      <c r="Y446">
        <f>IF(LEFT(H446,3)="Not",1,0)</f>
        <v/>
      </c>
    </row>
    <row r="447">
      <c r="A447" s="18" t="n"/>
      <c r="B447" s="18" t="n"/>
      <c r="C447" s="18" t="n"/>
      <c r="D447" s="22" t="n"/>
      <c r="E447" s="19" t="n"/>
      <c r="F447" s="19" t="n"/>
      <c r="G447" s="18" t="n"/>
      <c r="H447" s="12">
        <f>IF(COUNTA(A447:G447)=0,"",IF(G447="Yes","Excused",IF(A447="","Not counted: course missing",IF(L447="","Not counted: course not on Courses sheet",IF(NOT(ISNUMBER(F447)),"Not counted: points possible missing",IF(F447&lt;=0,"Not counted: points possible missing",IF(X447=0,"Not counted: category not set up for this course",IF(E447="",IF(W447="","Upcoming",IF(W447&lt;Today,"Past due, no score yet","Upcoming")),IF(NOT(ISNUMBER(E447)),"Not counted: score isn't a number",IF(E447&lt;0,"Not counted: negative score",IF(U447=1,"Dropped (lowest)","Graded")))))))))))</f>
        <v/>
      </c>
      <c r="I447" s="16">
        <f>IF(P447=1,E447/F447,"")</f>
        <v/>
      </c>
      <c r="J447" s="17">
        <f>IF(W447="","",W447-Today)</f>
        <v/>
      </c>
      <c r="K447" t="n">
        <v>441</v>
      </c>
      <c r="L447">
        <f>IF(A447="","",IF(ISNUMBER(MATCH(A447,K_Name,0)),MATCH(A447,K_Name,0),""))</f>
        <v/>
      </c>
      <c r="M447">
        <f>IF(L447="","",INDEX(K_Mode,L447))</f>
        <v/>
      </c>
      <c r="N447">
        <f>IF(OR(L447="",B447=""),"",IF(ISNUMBER(MATCH(A447&amp;"|"&amp;B447,C_Key,0)),MATCH(A447&amp;"|"&amp;B447,C_Key,0),""))</f>
        <v/>
      </c>
      <c r="O447">
        <f>IF(N447="",0,INDEX(C_DropN,N447))</f>
        <v/>
      </c>
      <c r="P447">
        <f>IF(X447=1,IF(E447="",0,IF(ISNUMBER(E447),IF(E447&gt;=0,1,0),0)),0)</f>
        <v/>
      </c>
      <c r="Q447">
        <f>IF(AND(X447=1,E447=""),1,0)</f>
        <v/>
      </c>
      <c r="R447">
        <f>IF(P447=1,ROUND(E447/F447,10),"")</f>
        <v/>
      </c>
      <c r="S447">
        <f>IF(AND(P447=1,O447&gt;0),COUNTIFS(I_Course,A447,I_Cat,B447,I_Grd,1,I_Key,"&lt;"&amp;R447)+COUNTIFS(I_Course,A447,I_Cat,B447,I_Grd,1,I_Key,R447,I_Row,"&lt;"&amp;K447),"")</f>
        <v/>
      </c>
      <c r="T447">
        <f>IF(AND(P447=1,O447&gt;0),COUNTIFS(I_Course,A447,I_Cat,B447,I_Grd,1),"")</f>
        <v/>
      </c>
      <c r="U447">
        <f>IF(AND(P447=1,O447&gt;0),IF(S447&lt;MIN(O447,T447-1),1,0),0)</f>
        <v/>
      </c>
      <c r="V447">
        <f>IF(AND(P447=1,U447=0),1,0)</f>
        <v/>
      </c>
      <c r="W447">
        <f>IF(AND(Q447=1,ISNUMBER(D447)),INT(D447),"")</f>
        <v/>
      </c>
      <c r="X447">
        <f>IF(L447="",0,IF(G447="Yes",0,IF(NOT(ISNUMBER(F447)),0,IF(F447&lt;=0,0,IF(M447=3,1,IF(N447="",0,IF(INDEX(C_M,N447)=1,1,0)))))))</f>
        <v/>
      </c>
      <c r="Y447">
        <f>IF(LEFT(H447,3)="Not",1,0)</f>
        <v/>
      </c>
    </row>
    <row r="448">
      <c r="A448" s="18" t="n"/>
      <c r="B448" s="18" t="n"/>
      <c r="C448" s="18" t="n"/>
      <c r="D448" s="22" t="n"/>
      <c r="E448" s="19" t="n"/>
      <c r="F448" s="19" t="n"/>
      <c r="G448" s="18" t="n"/>
      <c r="H448" s="12">
        <f>IF(COUNTA(A448:G448)=0,"",IF(G448="Yes","Excused",IF(A448="","Not counted: course missing",IF(L448="","Not counted: course not on Courses sheet",IF(NOT(ISNUMBER(F448)),"Not counted: points possible missing",IF(F448&lt;=0,"Not counted: points possible missing",IF(X448=0,"Not counted: category not set up for this course",IF(E448="",IF(W448="","Upcoming",IF(W448&lt;Today,"Past due, no score yet","Upcoming")),IF(NOT(ISNUMBER(E448)),"Not counted: score isn't a number",IF(E448&lt;0,"Not counted: negative score",IF(U448=1,"Dropped (lowest)","Graded")))))))))))</f>
        <v/>
      </c>
      <c r="I448" s="16">
        <f>IF(P448=1,E448/F448,"")</f>
        <v/>
      </c>
      <c r="J448" s="17">
        <f>IF(W448="","",W448-Today)</f>
        <v/>
      </c>
      <c r="K448" t="n">
        <v>442</v>
      </c>
      <c r="L448">
        <f>IF(A448="","",IF(ISNUMBER(MATCH(A448,K_Name,0)),MATCH(A448,K_Name,0),""))</f>
        <v/>
      </c>
      <c r="M448">
        <f>IF(L448="","",INDEX(K_Mode,L448))</f>
        <v/>
      </c>
      <c r="N448">
        <f>IF(OR(L448="",B448=""),"",IF(ISNUMBER(MATCH(A448&amp;"|"&amp;B448,C_Key,0)),MATCH(A448&amp;"|"&amp;B448,C_Key,0),""))</f>
        <v/>
      </c>
      <c r="O448">
        <f>IF(N448="",0,INDEX(C_DropN,N448))</f>
        <v/>
      </c>
      <c r="P448">
        <f>IF(X448=1,IF(E448="",0,IF(ISNUMBER(E448),IF(E448&gt;=0,1,0),0)),0)</f>
        <v/>
      </c>
      <c r="Q448">
        <f>IF(AND(X448=1,E448=""),1,0)</f>
        <v/>
      </c>
      <c r="R448">
        <f>IF(P448=1,ROUND(E448/F448,10),"")</f>
        <v/>
      </c>
      <c r="S448">
        <f>IF(AND(P448=1,O448&gt;0),COUNTIFS(I_Course,A448,I_Cat,B448,I_Grd,1,I_Key,"&lt;"&amp;R448)+COUNTIFS(I_Course,A448,I_Cat,B448,I_Grd,1,I_Key,R448,I_Row,"&lt;"&amp;K448),"")</f>
        <v/>
      </c>
      <c r="T448">
        <f>IF(AND(P448=1,O448&gt;0),COUNTIFS(I_Course,A448,I_Cat,B448,I_Grd,1),"")</f>
        <v/>
      </c>
      <c r="U448">
        <f>IF(AND(P448=1,O448&gt;0),IF(S448&lt;MIN(O448,T448-1),1,0),0)</f>
        <v/>
      </c>
      <c r="V448">
        <f>IF(AND(P448=1,U448=0),1,0)</f>
        <v/>
      </c>
      <c r="W448">
        <f>IF(AND(Q448=1,ISNUMBER(D448)),INT(D448),"")</f>
        <v/>
      </c>
      <c r="X448">
        <f>IF(L448="",0,IF(G448="Yes",0,IF(NOT(ISNUMBER(F448)),0,IF(F448&lt;=0,0,IF(M448=3,1,IF(N448="",0,IF(INDEX(C_M,N448)=1,1,0)))))))</f>
        <v/>
      </c>
      <c r="Y448">
        <f>IF(LEFT(H448,3)="Not",1,0)</f>
        <v/>
      </c>
    </row>
    <row r="449">
      <c r="A449" s="18" t="n"/>
      <c r="B449" s="18" t="n"/>
      <c r="C449" s="18" t="n"/>
      <c r="D449" s="22" t="n"/>
      <c r="E449" s="19" t="n"/>
      <c r="F449" s="19" t="n"/>
      <c r="G449" s="18" t="n"/>
      <c r="H449" s="12">
        <f>IF(COUNTA(A449:G449)=0,"",IF(G449="Yes","Excused",IF(A449="","Not counted: course missing",IF(L449="","Not counted: course not on Courses sheet",IF(NOT(ISNUMBER(F449)),"Not counted: points possible missing",IF(F449&lt;=0,"Not counted: points possible missing",IF(X449=0,"Not counted: category not set up for this course",IF(E449="",IF(W449="","Upcoming",IF(W449&lt;Today,"Past due, no score yet","Upcoming")),IF(NOT(ISNUMBER(E449)),"Not counted: score isn't a number",IF(E449&lt;0,"Not counted: negative score",IF(U449=1,"Dropped (lowest)","Graded")))))))))))</f>
        <v/>
      </c>
      <c r="I449" s="16">
        <f>IF(P449=1,E449/F449,"")</f>
        <v/>
      </c>
      <c r="J449" s="17">
        <f>IF(W449="","",W449-Today)</f>
        <v/>
      </c>
      <c r="K449" t="n">
        <v>443</v>
      </c>
      <c r="L449">
        <f>IF(A449="","",IF(ISNUMBER(MATCH(A449,K_Name,0)),MATCH(A449,K_Name,0),""))</f>
        <v/>
      </c>
      <c r="M449">
        <f>IF(L449="","",INDEX(K_Mode,L449))</f>
        <v/>
      </c>
      <c r="N449">
        <f>IF(OR(L449="",B449=""),"",IF(ISNUMBER(MATCH(A449&amp;"|"&amp;B449,C_Key,0)),MATCH(A449&amp;"|"&amp;B449,C_Key,0),""))</f>
        <v/>
      </c>
      <c r="O449">
        <f>IF(N449="",0,INDEX(C_DropN,N449))</f>
        <v/>
      </c>
      <c r="P449">
        <f>IF(X449=1,IF(E449="",0,IF(ISNUMBER(E449),IF(E449&gt;=0,1,0),0)),0)</f>
        <v/>
      </c>
      <c r="Q449">
        <f>IF(AND(X449=1,E449=""),1,0)</f>
        <v/>
      </c>
      <c r="R449">
        <f>IF(P449=1,ROUND(E449/F449,10),"")</f>
        <v/>
      </c>
      <c r="S449">
        <f>IF(AND(P449=1,O449&gt;0),COUNTIFS(I_Course,A449,I_Cat,B449,I_Grd,1,I_Key,"&lt;"&amp;R449)+COUNTIFS(I_Course,A449,I_Cat,B449,I_Grd,1,I_Key,R449,I_Row,"&lt;"&amp;K449),"")</f>
        <v/>
      </c>
      <c r="T449">
        <f>IF(AND(P449=1,O449&gt;0),COUNTIFS(I_Course,A449,I_Cat,B449,I_Grd,1),"")</f>
        <v/>
      </c>
      <c r="U449">
        <f>IF(AND(P449=1,O449&gt;0),IF(S449&lt;MIN(O449,T449-1),1,0),0)</f>
        <v/>
      </c>
      <c r="V449">
        <f>IF(AND(P449=1,U449=0),1,0)</f>
        <v/>
      </c>
      <c r="W449">
        <f>IF(AND(Q449=1,ISNUMBER(D449)),INT(D449),"")</f>
        <v/>
      </c>
      <c r="X449">
        <f>IF(L449="",0,IF(G449="Yes",0,IF(NOT(ISNUMBER(F449)),0,IF(F449&lt;=0,0,IF(M449=3,1,IF(N449="",0,IF(INDEX(C_M,N449)=1,1,0)))))))</f>
        <v/>
      </c>
      <c r="Y449">
        <f>IF(LEFT(H449,3)="Not",1,0)</f>
        <v/>
      </c>
    </row>
    <row r="450">
      <c r="A450" s="18" t="n"/>
      <c r="B450" s="18" t="n"/>
      <c r="C450" s="18" t="n"/>
      <c r="D450" s="22" t="n"/>
      <c r="E450" s="19" t="n"/>
      <c r="F450" s="19" t="n"/>
      <c r="G450" s="18" t="n"/>
      <c r="H450" s="12">
        <f>IF(COUNTA(A450:G450)=0,"",IF(G450="Yes","Excused",IF(A450="","Not counted: course missing",IF(L450="","Not counted: course not on Courses sheet",IF(NOT(ISNUMBER(F450)),"Not counted: points possible missing",IF(F450&lt;=0,"Not counted: points possible missing",IF(X450=0,"Not counted: category not set up for this course",IF(E450="",IF(W450="","Upcoming",IF(W450&lt;Today,"Past due, no score yet","Upcoming")),IF(NOT(ISNUMBER(E450)),"Not counted: score isn't a number",IF(E450&lt;0,"Not counted: negative score",IF(U450=1,"Dropped (lowest)","Graded")))))))))))</f>
        <v/>
      </c>
      <c r="I450" s="16">
        <f>IF(P450=1,E450/F450,"")</f>
        <v/>
      </c>
      <c r="J450" s="17">
        <f>IF(W450="","",W450-Today)</f>
        <v/>
      </c>
      <c r="K450" t="n">
        <v>444</v>
      </c>
      <c r="L450">
        <f>IF(A450="","",IF(ISNUMBER(MATCH(A450,K_Name,0)),MATCH(A450,K_Name,0),""))</f>
        <v/>
      </c>
      <c r="M450">
        <f>IF(L450="","",INDEX(K_Mode,L450))</f>
        <v/>
      </c>
      <c r="N450">
        <f>IF(OR(L450="",B450=""),"",IF(ISNUMBER(MATCH(A450&amp;"|"&amp;B450,C_Key,0)),MATCH(A450&amp;"|"&amp;B450,C_Key,0),""))</f>
        <v/>
      </c>
      <c r="O450">
        <f>IF(N450="",0,INDEX(C_DropN,N450))</f>
        <v/>
      </c>
      <c r="P450">
        <f>IF(X450=1,IF(E450="",0,IF(ISNUMBER(E450),IF(E450&gt;=0,1,0),0)),0)</f>
        <v/>
      </c>
      <c r="Q450">
        <f>IF(AND(X450=1,E450=""),1,0)</f>
        <v/>
      </c>
      <c r="R450">
        <f>IF(P450=1,ROUND(E450/F450,10),"")</f>
        <v/>
      </c>
      <c r="S450">
        <f>IF(AND(P450=1,O450&gt;0),COUNTIFS(I_Course,A450,I_Cat,B450,I_Grd,1,I_Key,"&lt;"&amp;R450)+COUNTIFS(I_Course,A450,I_Cat,B450,I_Grd,1,I_Key,R450,I_Row,"&lt;"&amp;K450),"")</f>
        <v/>
      </c>
      <c r="T450">
        <f>IF(AND(P450=1,O450&gt;0),COUNTIFS(I_Course,A450,I_Cat,B450,I_Grd,1),"")</f>
        <v/>
      </c>
      <c r="U450">
        <f>IF(AND(P450=1,O450&gt;0),IF(S450&lt;MIN(O450,T450-1),1,0),0)</f>
        <v/>
      </c>
      <c r="V450">
        <f>IF(AND(P450=1,U450=0),1,0)</f>
        <v/>
      </c>
      <c r="W450">
        <f>IF(AND(Q450=1,ISNUMBER(D450)),INT(D450),"")</f>
        <v/>
      </c>
      <c r="X450">
        <f>IF(L450="",0,IF(G450="Yes",0,IF(NOT(ISNUMBER(F450)),0,IF(F450&lt;=0,0,IF(M450=3,1,IF(N450="",0,IF(INDEX(C_M,N450)=1,1,0)))))))</f>
        <v/>
      </c>
      <c r="Y450">
        <f>IF(LEFT(H450,3)="Not",1,0)</f>
        <v/>
      </c>
    </row>
    <row r="451">
      <c r="A451" s="18" t="n"/>
      <c r="B451" s="18" t="n"/>
      <c r="C451" s="18" t="n"/>
      <c r="D451" s="22" t="n"/>
      <c r="E451" s="19" t="n"/>
      <c r="F451" s="19" t="n"/>
      <c r="G451" s="18" t="n"/>
      <c r="H451" s="12">
        <f>IF(COUNTA(A451:G451)=0,"",IF(G451="Yes","Excused",IF(A451="","Not counted: course missing",IF(L451="","Not counted: course not on Courses sheet",IF(NOT(ISNUMBER(F451)),"Not counted: points possible missing",IF(F451&lt;=0,"Not counted: points possible missing",IF(X451=0,"Not counted: category not set up for this course",IF(E451="",IF(W451="","Upcoming",IF(W451&lt;Today,"Past due, no score yet","Upcoming")),IF(NOT(ISNUMBER(E451)),"Not counted: score isn't a number",IF(E451&lt;0,"Not counted: negative score",IF(U451=1,"Dropped (lowest)","Graded")))))))))))</f>
        <v/>
      </c>
      <c r="I451" s="16">
        <f>IF(P451=1,E451/F451,"")</f>
        <v/>
      </c>
      <c r="J451" s="17">
        <f>IF(W451="","",W451-Today)</f>
        <v/>
      </c>
      <c r="K451" t="n">
        <v>445</v>
      </c>
      <c r="L451">
        <f>IF(A451="","",IF(ISNUMBER(MATCH(A451,K_Name,0)),MATCH(A451,K_Name,0),""))</f>
        <v/>
      </c>
      <c r="M451">
        <f>IF(L451="","",INDEX(K_Mode,L451))</f>
        <v/>
      </c>
      <c r="N451">
        <f>IF(OR(L451="",B451=""),"",IF(ISNUMBER(MATCH(A451&amp;"|"&amp;B451,C_Key,0)),MATCH(A451&amp;"|"&amp;B451,C_Key,0),""))</f>
        <v/>
      </c>
      <c r="O451">
        <f>IF(N451="",0,INDEX(C_DropN,N451))</f>
        <v/>
      </c>
      <c r="P451">
        <f>IF(X451=1,IF(E451="",0,IF(ISNUMBER(E451),IF(E451&gt;=0,1,0),0)),0)</f>
        <v/>
      </c>
      <c r="Q451">
        <f>IF(AND(X451=1,E451=""),1,0)</f>
        <v/>
      </c>
      <c r="R451">
        <f>IF(P451=1,ROUND(E451/F451,10),"")</f>
        <v/>
      </c>
      <c r="S451">
        <f>IF(AND(P451=1,O451&gt;0),COUNTIFS(I_Course,A451,I_Cat,B451,I_Grd,1,I_Key,"&lt;"&amp;R451)+COUNTIFS(I_Course,A451,I_Cat,B451,I_Grd,1,I_Key,R451,I_Row,"&lt;"&amp;K451),"")</f>
        <v/>
      </c>
      <c r="T451">
        <f>IF(AND(P451=1,O451&gt;0),COUNTIFS(I_Course,A451,I_Cat,B451,I_Grd,1),"")</f>
        <v/>
      </c>
      <c r="U451">
        <f>IF(AND(P451=1,O451&gt;0),IF(S451&lt;MIN(O451,T451-1),1,0),0)</f>
        <v/>
      </c>
      <c r="V451">
        <f>IF(AND(P451=1,U451=0),1,0)</f>
        <v/>
      </c>
      <c r="W451">
        <f>IF(AND(Q451=1,ISNUMBER(D451)),INT(D451),"")</f>
        <v/>
      </c>
      <c r="X451">
        <f>IF(L451="",0,IF(G451="Yes",0,IF(NOT(ISNUMBER(F451)),0,IF(F451&lt;=0,0,IF(M451=3,1,IF(N451="",0,IF(INDEX(C_M,N451)=1,1,0)))))))</f>
        <v/>
      </c>
      <c r="Y451">
        <f>IF(LEFT(H451,3)="Not",1,0)</f>
        <v/>
      </c>
    </row>
    <row r="452">
      <c r="A452" s="18" t="n"/>
      <c r="B452" s="18" t="n"/>
      <c r="C452" s="18" t="n"/>
      <c r="D452" s="22" t="n"/>
      <c r="E452" s="19" t="n"/>
      <c r="F452" s="19" t="n"/>
      <c r="G452" s="18" t="n"/>
      <c r="H452" s="12">
        <f>IF(COUNTA(A452:G452)=0,"",IF(G452="Yes","Excused",IF(A452="","Not counted: course missing",IF(L452="","Not counted: course not on Courses sheet",IF(NOT(ISNUMBER(F452)),"Not counted: points possible missing",IF(F452&lt;=0,"Not counted: points possible missing",IF(X452=0,"Not counted: category not set up for this course",IF(E452="",IF(W452="","Upcoming",IF(W452&lt;Today,"Past due, no score yet","Upcoming")),IF(NOT(ISNUMBER(E452)),"Not counted: score isn't a number",IF(E452&lt;0,"Not counted: negative score",IF(U452=1,"Dropped (lowest)","Graded")))))))))))</f>
        <v/>
      </c>
      <c r="I452" s="16">
        <f>IF(P452=1,E452/F452,"")</f>
        <v/>
      </c>
      <c r="J452" s="17">
        <f>IF(W452="","",W452-Today)</f>
        <v/>
      </c>
      <c r="K452" t="n">
        <v>446</v>
      </c>
      <c r="L452">
        <f>IF(A452="","",IF(ISNUMBER(MATCH(A452,K_Name,0)),MATCH(A452,K_Name,0),""))</f>
        <v/>
      </c>
      <c r="M452">
        <f>IF(L452="","",INDEX(K_Mode,L452))</f>
        <v/>
      </c>
      <c r="N452">
        <f>IF(OR(L452="",B452=""),"",IF(ISNUMBER(MATCH(A452&amp;"|"&amp;B452,C_Key,0)),MATCH(A452&amp;"|"&amp;B452,C_Key,0),""))</f>
        <v/>
      </c>
      <c r="O452">
        <f>IF(N452="",0,INDEX(C_DropN,N452))</f>
        <v/>
      </c>
      <c r="P452">
        <f>IF(X452=1,IF(E452="",0,IF(ISNUMBER(E452),IF(E452&gt;=0,1,0),0)),0)</f>
        <v/>
      </c>
      <c r="Q452">
        <f>IF(AND(X452=1,E452=""),1,0)</f>
        <v/>
      </c>
      <c r="R452">
        <f>IF(P452=1,ROUND(E452/F452,10),"")</f>
        <v/>
      </c>
      <c r="S452">
        <f>IF(AND(P452=1,O452&gt;0),COUNTIFS(I_Course,A452,I_Cat,B452,I_Grd,1,I_Key,"&lt;"&amp;R452)+COUNTIFS(I_Course,A452,I_Cat,B452,I_Grd,1,I_Key,R452,I_Row,"&lt;"&amp;K452),"")</f>
        <v/>
      </c>
      <c r="T452">
        <f>IF(AND(P452=1,O452&gt;0),COUNTIFS(I_Course,A452,I_Cat,B452,I_Grd,1),"")</f>
        <v/>
      </c>
      <c r="U452">
        <f>IF(AND(P452=1,O452&gt;0),IF(S452&lt;MIN(O452,T452-1),1,0),0)</f>
        <v/>
      </c>
      <c r="V452">
        <f>IF(AND(P452=1,U452=0),1,0)</f>
        <v/>
      </c>
      <c r="W452">
        <f>IF(AND(Q452=1,ISNUMBER(D452)),INT(D452),"")</f>
        <v/>
      </c>
      <c r="X452">
        <f>IF(L452="",0,IF(G452="Yes",0,IF(NOT(ISNUMBER(F452)),0,IF(F452&lt;=0,0,IF(M452=3,1,IF(N452="",0,IF(INDEX(C_M,N452)=1,1,0)))))))</f>
        <v/>
      </c>
      <c r="Y452">
        <f>IF(LEFT(H452,3)="Not",1,0)</f>
        <v/>
      </c>
    </row>
    <row r="453">
      <c r="A453" s="18" t="n"/>
      <c r="B453" s="18" t="n"/>
      <c r="C453" s="18" t="n"/>
      <c r="D453" s="22" t="n"/>
      <c r="E453" s="19" t="n"/>
      <c r="F453" s="19" t="n"/>
      <c r="G453" s="18" t="n"/>
      <c r="H453" s="12">
        <f>IF(COUNTA(A453:G453)=0,"",IF(G453="Yes","Excused",IF(A453="","Not counted: course missing",IF(L453="","Not counted: course not on Courses sheet",IF(NOT(ISNUMBER(F453)),"Not counted: points possible missing",IF(F453&lt;=0,"Not counted: points possible missing",IF(X453=0,"Not counted: category not set up for this course",IF(E453="",IF(W453="","Upcoming",IF(W453&lt;Today,"Past due, no score yet","Upcoming")),IF(NOT(ISNUMBER(E453)),"Not counted: score isn't a number",IF(E453&lt;0,"Not counted: negative score",IF(U453=1,"Dropped (lowest)","Graded")))))))))))</f>
        <v/>
      </c>
      <c r="I453" s="16">
        <f>IF(P453=1,E453/F453,"")</f>
        <v/>
      </c>
      <c r="J453" s="17">
        <f>IF(W453="","",W453-Today)</f>
        <v/>
      </c>
      <c r="K453" t="n">
        <v>447</v>
      </c>
      <c r="L453">
        <f>IF(A453="","",IF(ISNUMBER(MATCH(A453,K_Name,0)),MATCH(A453,K_Name,0),""))</f>
        <v/>
      </c>
      <c r="M453">
        <f>IF(L453="","",INDEX(K_Mode,L453))</f>
        <v/>
      </c>
      <c r="N453">
        <f>IF(OR(L453="",B453=""),"",IF(ISNUMBER(MATCH(A453&amp;"|"&amp;B453,C_Key,0)),MATCH(A453&amp;"|"&amp;B453,C_Key,0),""))</f>
        <v/>
      </c>
      <c r="O453">
        <f>IF(N453="",0,INDEX(C_DropN,N453))</f>
        <v/>
      </c>
      <c r="P453">
        <f>IF(X453=1,IF(E453="",0,IF(ISNUMBER(E453),IF(E453&gt;=0,1,0),0)),0)</f>
        <v/>
      </c>
      <c r="Q453">
        <f>IF(AND(X453=1,E453=""),1,0)</f>
        <v/>
      </c>
      <c r="R453">
        <f>IF(P453=1,ROUND(E453/F453,10),"")</f>
        <v/>
      </c>
      <c r="S453">
        <f>IF(AND(P453=1,O453&gt;0),COUNTIFS(I_Course,A453,I_Cat,B453,I_Grd,1,I_Key,"&lt;"&amp;R453)+COUNTIFS(I_Course,A453,I_Cat,B453,I_Grd,1,I_Key,R453,I_Row,"&lt;"&amp;K453),"")</f>
        <v/>
      </c>
      <c r="T453">
        <f>IF(AND(P453=1,O453&gt;0),COUNTIFS(I_Course,A453,I_Cat,B453,I_Grd,1),"")</f>
        <v/>
      </c>
      <c r="U453">
        <f>IF(AND(P453=1,O453&gt;0),IF(S453&lt;MIN(O453,T453-1),1,0),0)</f>
        <v/>
      </c>
      <c r="V453">
        <f>IF(AND(P453=1,U453=0),1,0)</f>
        <v/>
      </c>
      <c r="W453">
        <f>IF(AND(Q453=1,ISNUMBER(D453)),INT(D453),"")</f>
        <v/>
      </c>
      <c r="X453">
        <f>IF(L453="",0,IF(G453="Yes",0,IF(NOT(ISNUMBER(F453)),0,IF(F453&lt;=0,0,IF(M453=3,1,IF(N453="",0,IF(INDEX(C_M,N453)=1,1,0)))))))</f>
        <v/>
      </c>
      <c r="Y453">
        <f>IF(LEFT(H453,3)="Not",1,0)</f>
        <v/>
      </c>
    </row>
    <row r="454">
      <c r="A454" s="18" t="n"/>
      <c r="B454" s="18" t="n"/>
      <c r="C454" s="18" t="n"/>
      <c r="D454" s="22" t="n"/>
      <c r="E454" s="19" t="n"/>
      <c r="F454" s="19" t="n"/>
      <c r="G454" s="18" t="n"/>
      <c r="H454" s="12">
        <f>IF(COUNTA(A454:G454)=0,"",IF(G454="Yes","Excused",IF(A454="","Not counted: course missing",IF(L454="","Not counted: course not on Courses sheet",IF(NOT(ISNUMBER(F454)),"Not counted: points possible missing",IF(F454&lt;=0,"Not counted: points possible missing",IF(X454=0,"Not counted: category not set up for this course",IF(E454="",IF(W454="","Upcoming",IF(W454&lt;Today,"Past due, no score yet","Upcoming")),IF(NOT(ISNUMBER(E454)),"Not counted: score isn't a number",IF(E454&lt;0,"Not counted: negative score",IF(U454=1,"Dropped (lowest)","Graded")))))))))))</f>
        <v/>
      </c>
      <c r="I454" s="16">
        <f>IF(P454=1,E454/F454,"")</f>
        <v/>
      </c>
      <c r="J454" s="17">
        <f>IF(W454="","",W454-Today)</f>
        <v/>
      </c>
      <c r="K454" t="n">
        <v>448</v>
      </c>
      <c r="L454">
        <f>IF(A454="","",IF(ISNUMBER(MATCH(A454,K_Name,0)),MATCH(A454,K_Name,0),""))</f>
        <v/>
      </c>
      <c r="M454">
        <f>IF(L454="","",INDEX(K_Mode,L454))</f>
        <v/>
      </c>
      <c r="N454">
        <f>IF(OR(L454="",B454=""),"",IF(ISNUMBER(MATCH(A454&amp;"|"&amp;B454,C_Key,0)),MATCH(A454&amp;"|"&amp;B454,C_Key,0),""))</f>
        <v/>
      </c>
      <c r="O454">
        <f>IF(N454="",0,INDEX(C_DropN,N454))</f>
        <v/>
      </c>
      <c r="P454">
        <f>IF(X454=1,IF(E454="",0,IF(ISNUMBER(E454),IF(E454&gt;=0,1,0),0)),0)</f>
        <v/>
      </c>
      <c r="Q454">
        <f>IF(AND(X454=1,E454=""),1,0)</f>
        <v/>
      </c>
      <c r="R454">
        <f>IF(P454=1,ROUND(E454/F454,10),"")</f>
        <v/>
      </c>
      <c r="S454">
        <f>IF(AND(P454=1,O454&gt;0),COUNTIFS(I_Course,A454,I_Cat,B454,I_Grd,1,I_Key,"&lt;"&amp;R454)+COUNTIFS(I_Course,A454,I_Cat,B454,I_Grd,1,I_Key,R454,I_Row,"&lt;"&amp;K454),"")</f>
        <v/>
      </c>
      <c r="T454">
        <f>IF(AND(P454=1,O454&gt;0),COUNTIFS(I_Course,A454,I_Cat,B454,I_Grd,1),"")</f>
        <v/>
      </c>
      <c r="U454">
        <f>IF(AND(P454=1,O454&gt;0),IF(S454&lt;MIN(O454,T454-1),1,0),0)</f>
        <v/>
      </c>
      <c r="V454">
        <f>IF(AND(P454=1,U454=0),1,0)</f>
        <v/>
      </c>
      <c r="W454">
        <f>IF(AND(Q454=1,ISNUMBER(D454)),INT(D454),"")</f>
        <v/>
      </c>
      <c r="X454">
        <f>IF(L454="",0,IF(G454="Yes",0,IF(NOT(ISNUMBER(F454)),0,IF(F454&lt;=0,0,IF(M454=3,1,IF(N454="",0,IF(INDEX(C_M,N454)=1,1,0)))))))</f>
        <v/>
      </c>
      <c r="Y454">
        <f>IF(LEFT(H454,3)="Not",1,0)</f>
        <v/>
      </c>
    </row>
    <row r="455">
      <c r="A455" s="18" t="n"/>
      <c r="B455" s="18" t="n"/>
      <c r="C455" s="18" t="n"/>
      <c r="D455" s="22" t="n"/>
      <c r="E455" s="19" t="n"/>
      <c r="F455" s="19" t="n"/>
      <c r="G455" s="18" t="n"/>
      <c r="H455" s="12">
        <f>IF(COUNTA(A455:G455)=0,"",IF(G455="Yes","Excused",IF(A455="","Not counted: course missing",IF(L455="","Not counted: course not on Courses sheet",IF(NOT(ISNUMBER(F455)),"Not counted: points possible missing",IF(F455&lt;=0,"Not counted: points possible missing",IF(X455=0,"Not counted: category not set up for this course",IF(E455="",IF(W455="","Upcoming",IF(W455&lt;Today,"Past due, no score yet","Upcoming")),IF(NOT(ISNUMBER(E455)),"Not counted: score isn't a number",IF(E455&lt;0,"Not counted: negative score",IF(U455=1,"Dropped (lowest)","Graded")))))))))))</f>
        <v/>
      </c>
      <c r="I455" s="16">
        <f>IF(P455=1,E455/F455,"")</f>
        <v/>
      </c>
      <c r="J455" s="17">
        <f>IF(W455="","",W455-Today)</f>
        <v/>
      </c>
      <c r="K455" t="n">
        <v>449</v>
      </c>
      <c r="L455">
        <f>IF(A455="","",IF(ISNUMBER(MATCH(A455,K_Name,0)),MATCH(A455,K_Name,0),""))</f>
        <v/>
      </c>
      <c r="M455">
        <f>IF(L455="","",INDEX(K_Mode,L455))</f>
        <v/>
      </c>
      <c r="N455">
        <f>IF(OR(L455="",B455=""),"",IF(ISNUMBER(MATCH(A455&amp;"|"&amp;B455,C_Key,0)),MATCH(A455&amp;"|"&amp;B455,C_Key,0),""))</f>
        <v/>
      </c>
      <c r="O455">
        <f>IF(N455="",0,INDEX(C_DropN,N455))</f>
        <v/>
      </c>
      <c r="P455">
        <f>IF(X455=1,IF(E455="",0,IF(ISNUMBER(E455),IF(E455&gt;=0,1,0),0)),0)</f>
        <v/>
      </c>
      <c r="Q455">
        <f>IF(AND(X455=1,E455=""),1,0)</f>
        <v/>
      </c>
      <c r="R455">
        <f>IF(P455=1,ROUND(E455/F455,10),"")</f>
        <v/>
      </c>
      <c r="S455">
        <f>IF(AND(P455=1,O455&gt;0),COUNTIFS(I_Course,A455,I_Cat,B455,I_Grd,1,I_Key,"&lt;"&amp;R455)+COUNTIFS(I_Course,A455,I_Cat,B455,I_Grd,1,I_Key,R455,I_Row,"&lt;"&amp;K455),"")</f>
        <v/>
      </c>
      <c r="T455">
        <f>IF(AND(P455=1,O455&gt;0),COUNTIFS(I_Course,A455,I_Cat,B455,I_Grd,1),"")</f>
        <v/>
      </c>
      <c r="U455">
        <f>IF(AND(P455=1,O455&gt;0),IF(S455&lt;MIN(O455,T455-1),1,0),0)</f>
        <v/>
      </c>
      <c r="V455">
        <f>IF(AND(P455=1,U455=0),1,0)</f>
        <v/>
      </c>
      <c r="W455">
        <f>IF(AND(Q455=1,ISNUMBER(D455)),INT(D455),"")</f>
        <v/>
      </c>
      <c r="X455">
        <f>IF(L455="",0,IF(G455="Yes",0,IF(NOT(ISNUMBER(F455)),0,IF(F455&lt;=0,0,IF(M455=3,1,IF(N455="",0,IF(INDEX(C_M,N455)=1,1,0)))))))</f>
        <v/>
      </c>
      <c r="Y455">
        <f>IF(LEFT(H455,3)="Not",1,0)</f>
        <v/>
      </c>
    </row>
    <row r="456">
      <c r="A456" s="18" t="n"/>
      <c r="B456" s="18" t="n"/>
      <c r="C456" s="18" t="n"/>
      <c r="D456" s="22" t="n"/>
      <c r="E456" s="19" t="n"/>
      <c r="F456" s="19" t="n"/>
      <c r="G456" s="18" t="n"/>
      <c r="H456" s="12">
        <f>IF(COUNTA(A456:G456)=0,"",IF(G456="Yes","Excused",IF(A456="","Not counted: course missing",IF(L456="","Not counted: course not on Courses sheet",IF(NOT(ISNUMBER(F456)),"Not counted: points possible missing",IF(F456&lt;=0,"Not counted: points possible missing",IF(X456=0,"Not counted: category not set up for this course",IF(E456="",IF(W456="","Upcoming",IF(W456&lt;Today,"Past due, no score yet","Upcoming")),IF(NOT(ISNUMBER(E456)),"Not counted: score isn't a number",IF(E456&lt;0,"Not counted: negative score",IF(U456=1,"Dropped (lowest)","Graded")))))))))))</f>
        <v/>
      </c>
      <c r="I456" s="16">
        <f>IF(P456=1,E456/F456,"")</f>
        <v/>
      </c>
      <c r="J456" s="17">
        <f>IF(W456="","",W456-Today)</f>
        <v/>
      </c>
      <c r="K456" t="n">
        <v>450</v>
      </c>
      <c r="L456">
        <f>IF(A456="","",IF(ISNUMBER(MATCH(A456,K_Name,0)),MATCH(A456,K_Name,0),""))</f>
        <v/>
      </c>
      <c r="M456">
        <f>IF(L456="","",INDEX(K_Mode,L456))</f>
        <v/>
      </c>
      <c r="N456">
        <f>IF(OR(L456="",B456=""),"",IF(ISNUMBER(MATCH(A456&amp;"|"&amp;B456,C_Key,0)),MATCH(A456&amp;"|"&amp;B456,C_Key,0),""))</f>
        <v/>
      </c>
      <c r="O456">
        <f>IF(N456="",0,INDEX(C_DropN,N456))</f>
        <v/>
      </c>
      <c r="P456">
        <f>IF(X456=1,IF(E456="",0,IF(ISNUMBER(E456),IF(E456&gt;=0,1,0),0)),0)</f>
        <v/>
      </c>
      <c r="Q456">
        <f>IF(AND(X456=1,E456=""),1,0)</f>
        <v/>
      </c>
      <c r="R456">
        <f>IF(P456=1,ROUND(E456/F456,10),"")</f>
        <v/>
      </c>
      <c r="S456">
        <f>IF(AND(P456=1,O456&gt;0),COUNTIFS(I_Course,A456,I_Cat,B456,I_Grd,1,I_Key,"&lt;"&amp;R456)+COUNTIFS(I_Course,A456,I_Cat,B456,I_Grd,1,I_Key,R456,I_Row,"&lt;"&amp;K456),"")</f>
        <v/>
      </c>
      <c r="T456">
        <f>IF(AND(P456=1,O456&gt;0),COUNTIFS(I_Course,A456,I_Cat,B456,I_Grd,1),"")</f>
        <v/>
      </c>
      <c r="U456">
        <f>IF(AND(P456=1,O456&gt;0),IF(S456&lt;MIN(O456,T456-1),1,0),0)</f>
        <v/>
      </c>
      <c r="V456">
        <f>IF(AND(P456=1,U456=0),1,0)</f>
        <v/>
      </c>
      <c r="W456">
        <f>IF(AND(Q456=1,ISNUMBER(D456)),INT(D456),"")</f>
        <v/>
      </c>
      <c r="X456">
        <f>IF(L456="",0,IF(G456="Yes",0,IF(NOT(ISNUMBER(F456)),0,IF(F456&lt;=0,0,IF(M456=3,1,IF(N456="",0,IF(INDEX(C_M,N456)=1,1,0)))))))</f>
        <v/>
      </c>
      <c r="Y456">
        <f>IF(LEFT(H456,3)="Not",1,0)</f>
        <v/>
      </c>
    </row>
    <row r="457">
      <c r="A457" s="18" t="n"/>
      <c r="B457" s="18" t="n"/>
      <c r="C457" s="18" t="n"/>
      <c r="D457" s="22" t="n"/>
      <c r="E457" s="19" t="n"/>
      <c r="F457" s="19" t="n"/>
      <c r="G457" s="18" t="n"/>
      <c r="H457" s="12">
        <f>IF(COUNTA(A457:G457)=0,"",IF(G457="Yes","Excused",IF(A457="","Not counted: course missing",IF(L457="","Not counted: course not on Courses sheet",IF(NOT(ISNUMBER(F457)),"Not counted: points possible missing",IF(F457&lt;=0,"Not counted: points possible missing",IF(X457=0,"Not counted: category not set up for this course",IF(E457="",IF(W457="","Upcoming",IF(W457&lt;Today,"Past due, no score yet","Upcoming")),IF(NOT(ISNUMBER(E457)),"Not counted: score isn't a number",IF(E457&lt;0,"Not counted: negative score",IF(U457=1,"Dropped (lowest)","Graded")))))))))))</f>
        <v/>
      </c>
      <c r="I457" s="16">
        <f>IF(P457=1,E457/F457,"")</f>
        <v/>
      </c>
      <c r="J457" s="17">
        <f>IF(W457="","",W457-Today)</f>
        <v/>
      </c>
      <c r="K457" t="n">
        <v>451</v>
      </c>
      <c r="L457">
        <f>IF(A457="","",IF(ISNUMBER(MATCH(A457,K_Name,0)),MATCH(A457,K_Name,0),""))</f>
        <v/>
      </c>
      <c r="M457">
        <f>IF(L457="","",INDEX(K_Mode,L457))</f>
        <v/>
      </c>
      <c r="N457">
        <f>IF(OR(L457="",B457=""),"",IF(ISNUMBER(MATCH(A457&amp;"|"&amp;B457,C_Key,0)),MATCH(A457&amp;"|"&amp;B457,C_Key,0),""))</f>
        <v/>
      </c>
      <c r="O457">
        <f>IF(N457="",0,INDEX(C_DropN,N457))</f>
        <v/>
      </c>
      <c r="P457">
        <f>IF(X457=1,IF(E457="",0,IF(ISNUMBER(E457),IF(E457&gt;=0,1,0),0)),0)</f>
        <v/>
      </c>
      <c r="Q457">
        <f>IF(AND(X457=1,E457=""),1,0)</f>
        <v/>
      </c>
      <c r="R457">
        <f>IF(P457=1,ROUND(E457/F457,10),"")</f>
        <v/>
      </c>
      <c r="S457">
        <f>IF(AND(P457=1,O457&gt;0),COUNTIFS(I_Course,A457,I_Cat,B457,I_Grd,1,I_Key,"&lt;"&amp;R457)+COUNTIFS(I_Course,A457,I_Cat,B457,I_Grd,1,I_Key,R457,I_Row,"&lt;"&amp;K457),"")</f>
        <v/>
      </c>
      <c r="T457">
        <f>IF(AND(P457=1,O457&gt;0),COUNTIFS(I_Course,A457,I_Cat,B457,I_Grd,1),"")</f>
        <v/>
      </c>
      <c r="U457">
        <f>IF(AND(P457=1,O457&gt;0),IF(S457&lt;MIN(O457,T457-1),1,0),0)</f>
        <v/>
      </c>
      <c r="V457">
        <f>IF(AND(P457=1,U457=0),1,0)</f>
        <v/>
      </c>
      <c r="W457">
        <f>IF(AND(Q457=1,ISNUMBER(D457)),INT(D457),"")</f>
        <v/>
      </c>
      <c r="X457">
        <f>IF(L457="",0,IF(G457="Yes",0,IF(NOT(ISNUMBER(F457)),0,IF(F457&lt;=0,0,IF(M457=3,1,IF(N457="",0,IF(INDEX(C_M,N457)=1,1,0)))))))</f>
        <v/>
      </c>
      <c r="Y457">
        <f>IF(LEFT(H457,3)="Not",1,0)</f>
        <v/>
      </c>
    </row>
    <row r="458">
      <c r="A458" s="18" t="n"/>
      <c r="B458" s="18" t="n"/>
      <c r="C458" s="18" t="n"/>
      <c r="D458" s="22" t="n"/>
      <c r="E458" s="19" t="n"/>
      <c r="F458" s="19" t="n"/>
      <c r="G458" s="18" t="n"/>
      <c r="H458" s="12">
        <f>IF(COUNTA(A458:G458)=0,"",IF(G458="Yes","Excused",IF(A458="","Not counted: course missing",IF(L458="","Not counted: course not on Courses sheet",IF(NOT(ISNUMBER(F458)),"Not counted: points possible missing",IF(F458&lt;=0,"Not counted: points possible missing",IF(X458=0,"Not counted: category not set up for this course",IF(E458="",IF(W458="","Upcoming",IF(W458&lt;Today,"Past due, no score yet","Upcoming")),IF(NOT(ISNUMBER(E458)),"Not counted: score isn't a number",IF(E458&lt;0,"Not counted: negative score",IF(U458=1,"Dropped (lowest)","Graded")))))))))))</f>
        <v/>
      </c>
      <c r="I458" s="16">
        <f>IF(P458=1,E458/F458,"")</f>
        <v/>
      </c>
      <c r="J458" s="17">
        <f>IF(W458="","",W458-Today)</f>
        <v/>
      </c>
      <c r="K458" t="n">
        <v>452</v>
      </c>
      <c r="L458">
        <f>IF(A458="","",IF(ISNUMBER(MATCH(A458,K_Name,0)),MATCH(A458,K_Name,0),""))</f>
        <v/>
      </c>
      <c r="M458">
        <f>IF(L458="","",INDEX(K_Mode,L458))</f>
        <v/>
      </c>
      <c r="N458">
        <f>IF(OR(L458="",B458=""),"",IF(ISNUMBER(MATCH(A458&amp;"|"&amp;B458,C_Key,0)),MATCH(A458&amp;"|"&amp;B458,C_Key,0),""))</f>
        <v/>
      </c>
      <c r="O458">
        <f>IF(N458="",0,INDEX(C_DropN,N458))</f>
        <v/>
      </c>
      <c r="P458">
        <f>IF(X458=1,IF(E458="",0,IF(ISNUMBER(E458),IF(E458&gt;=0,1,0),0)),0)</f>
        <v/>
      </c>
      <c r="Q458">
        <f>IF(AND(X458=1,E458=""),1,0)</f>
        <v/>
      </c>
      <c r="R458">
        <f>IF(P458=1,ROUND(E458/F458,10),"")</f>
        <v/>
      </c>
      <c r="S458">
        <f>IF(AND(P458=1,O458&gt;0),COUNTIFS(I_Course,A458,I_Cat,B458,I_Grd,1,I_Key,"&lt;"&amp;R458)+COUNTIFS(I_Course,A458,I_Cat,B458,I_Grd,1,I_Key,R458,I_Row,"&lt;"&amp;K458),"")</f>
        <v/>
      </c>
      <c r="T458">
        <f>IF(AND(P458=1,O458&gt;0),COUNTIFS(I_Course,A458,I_Cat,B458,I_Grd,1),"")</f>
        <v/>
      </c>
      <c r="U458">
        <f>IF(AND(P458=1,O458&gt;0),IF(S458&lt;MIN(O458,T458-1),1,0),0)</f>
        <v/>
      </c>
      <c r="V458">
        <f>IF(AND(P458=1,U458=0),1,0)</f>
        <v/>
      </c>
      <c r="W458">
        <f>IF(AND(Q458=1,ISNUMBER(D458)),INT(D458),"")</f>
        <v/>
      </c>
      <c r="X458">
        <f>IF(L458="",0,IF(G458="Yes",0,IF(NOT(ISNUMBER(F458)),0,IF(F458&lt;=0,0,IF(M458=3,1,IF(N458="",0,IF(INDEX(C_M,N458)=1,1,0)))))))</f>
        <v/>
      </c>
      <c r="Y458">
        <f>IF(LEFT(H458,3)="Not",1,0)</f>
        <v/>
      </c>
    </row>
    <row r="459">
      <c r="A459" s="18" t="n"/>
      <c r="B459" s="18" t="n"/>
      <c r="C459" s="18" t="n"/>
      <c r="D459" s="22" t="n"/>
      <c r="E459" s="19" t="n"/>
      <c r="F459" s="19" t="n"/>
      <c r="G459" s="18" t="n"/>
      <c r="H459" s="12">
        <f>IF(COUNTA(A459:G459)=0,"",IF(G459="Yes","Excused",IF(A459="","Not counted: course missing",IF(L459="","Not counted: course not on Courses sheet",IF(NOT(ISNUMBER(F459)),"Not counted: points possible missing",IF(F459&lt;=0,"Not counted: points possible missing",IF(X459=0,"Not counted: category not set up for this course",IF(E459="",IF(W459="","Upcoming",IF(W459&lt;Today,"Past due, no score yet","Upcoming")),IF(NOT(ISNUMBER(E459)),"Not counted: score isn't a number",IF(E459&lt;0,"Not counted: negative score",IF(U459=1,"Dropped (lowest)","Graded")))))))))))</f>
        <v/>
      </c>
      <c r="I459" s="16">
        <f>IF(P459=1,E459/F459,"")</f>
        <v/>
      </c>
      <c r="J459" s="17">
        <f>IF(W459="","",W459-Today)</f>
        <v/>
      </c>
      <c r="K459" t="n">
        <v>453</v>
      </c>
      <c r="L459">
        <f>IF(A459="","",IF(ISNUMBER(MATCH(A459,K_Name,0)),MATCH(A459,K_Name,0),""))</f>
        <v/>
      </c>
      <c r="M459">
        <f>IF(L459="","",INDEX(K_Mode,L459))</f>
        <v/>
      </c>
      <c r="N459">
        <f>IF(OR(L459="",B459=""),"",IF(ISNUMBER(MATCH(A459&amp;"|"&amp;B459,C_Key,0)),MATCH(A459&amp;"|"&amp;B459,C_Key,0),""))</f>
        <v/>
      </c>
      <c r="O459">
        <f>IF(N459="",0,INDEX(C_DropN,N459))</f>
        <v/>
      </c>
      <c r="P459">
        <f>IF(X459=1,IF(E459="",0,IF(ISNUMBER(E459),IF(E459&gt;=0,1,0),0)),0)</f>
        <v/>
      </c>
      <c r="Q459">
        <f>IF(AND(X459=1,E459=""),1,0)</f>
        <v/>
      </c>
      <c r="R459">
        <f>IF(P459=1,ROUND(E459/F459,10),"")</f>
        <v/>
      </c>
      <c r="S459">
        <f>IF(AND(P459=1,O459&gt;0),COUNTIFS(I_Course,A459,I_Cat,B459,I_Grd,1,I_Key,"&lt;"&amp;R459)+COUNTIFS(I_Course,A459,I_Cat,B459,I_Grd,1,I_Key,R459,I_Row,"&lt;"&amp;K459),"")</f>
        <v/>
      </c>
      <c r="T459">
        <f>IF(AND(P459=1,O459&gt;0),COUNTIFS(I_Course,A459,I_Cat,B459,I_Grd,1),"")</f>
        <v/>
      </c>
      <c r="U459">
        <f>IF(AND(P459=1,O459&gt;0),IF(S459&lt;MIN(O459,T459-1),1,0),0)</f>
        <v/>
      </c>
      <c r="V459">
        <f>IF(AND(P459=1,U459=0),1,0)</f>
        <v/>
      </c>
      <c r="W459">
        <f>IF(AND(Q459=1,ISNUMBER(D459)),INT(D459),"")</f>
        <v/>
      </c>
      <c r="X459">
        <f>IF(L459="",0,IF(G459="Yes",0,IF(NOT(ISNUMBER(F459)),0,IF(F459&lt;=0,0,IF(M459=3,1,IF(N459="",0,IF(INDEX(C_M,N459)=1,1,0)))))))</f>
        <v/>
      </c>
      <c r="Y459">
        <f>IF(LEFT(H459,3)="Not",1,0)</f>
        <v/>
      </c>
    </row>
    <row r="460">
      <c r="A460" s="18" t="n"/>
      <c r="B460" s="18" t="n"/>
      <c r="C460" s="18" t="n"/>
      <c r="D460" s="22" t="n"/>
      <c r="E460" s="19" t="n"/>
      <c r="F460" s="19" t="n"/>
      <c r="G460" s="18" t="n"/>
      <c r="H460" s="12">
        <f>IF(COUNTA(A460:G460)=0,"",IF(G460="Yes","Excused",IF(A460="","Not counted: course missing",IF(L460="","Not counted: course not on Courses sheet",IF(NOT(ISNUMBER(F460)),"Not counted: points possible missing",IF(F460&lt;=0,"Not counted: points possible missing",IF(X460=0,"Not counted: category not set up for this course",IF(E460="",IF(W460="","Upcoming",IF(W460&lt;Today,"Past due, no score yet","Upcoming")),IF(NOT(ISNUMBER(E460)),"Not counted: score isn't a number",IF(E460&lt;0,"Not counted: negative score",IF(U460=1,"Dropped (lowest)","Graded")))))))))))</f>
        <v/>
      </c>
      <c r="I460" s="16">
        <f>IF(P460=1,E460/F460,"")</f>
        <v/>
      </c>
      <c r="J460" s="17">
        <f>IF(W460="","",W460-Today)</f>
        <v/>
      </c>
      <c r="K460" t="n">
        <v>454</v>
      </c>
      <c r="L460">
        <f>IF(A460="","",IF(ISNUMBER(MATCH(A460,K_Name,0)),MATCH(A460,K_Name,0),""))</f>
        <v/>
      </c>
      <c r="M460">
        <f>IF(L460="","",INDEX(K_Mode,L460))</f>
        <v/>
      </c>
      <c r="N460">
        <f>IF(OR(L460="",B460=""),"",IF(ISNUMBER(MATCH(A460&amp;"|"&amp;B460,C_Key,0)),MATCH(A460&amp;"|"&amp;B460,C_Key,0),""))</f>
        <v/>
      </c>
      <c r="O460">
        <f>IF(N460="",0,INDEX(C_DropN,N460))</f>
        <v/>
      </c>
      <c r="P460">
        <f>IF(X460=1,IF(E460="",0,IF(ISNUMBER(E460),IF(E460&gt;=0,1,0),0)),0)</f>
        <v/>
      </c>
      <c r="Q460">
        <f>IF(AND(X460=1,E460=""),1,0)</f>
        <v/>
      </c>
      <c r="R460">
        <f>IF(P460=1,ROUND(E460/F460,10),"")</f>
        <v/>
      </c>
      <c r="S460">
        <f>IF(AND(P460=1,O460&gt;0),COUNTIFS(I_Course,A460,I_Cat,B460,I_Grd,1,I_Key,"&lt;"&amp;R460)+COUNTIFS(I_Course,A460,I_Cat,B460,I_Grd,1,I_Key,R460,I_Row,"&lt;"&amp;K460),"")</f>
        <v/>
      </c>
      <c r="T460">
        <f>IF(AND(P460=1,O460&gt;0),COUNTIFS(I_Course,A460,I_Cat,B460,I_Grd,1),"")</f>
        <v/>
      </c>
      <c r="U460">
        <f>IF(AND(P460=1,O460&gt;0),IF(S460&lt;MIN(O460,T460-1),1,0),0)</f>
        <v/>
      </c>
      <c r="V460">
        <f>IF(AND(P460=1,U460=0),1,0)</f>
        <v/>
      </c>
      <c r="W460">
        <f>IF(AND(Q460=1,ISNUMBER(D460)),INT(D460),"")</f>
        <v/>
      </c>
      <c r="X460">
        <f>IF(L460="",0,IF(G460="Yes",0,IF(NOT(ISNUMBER(F460)),0,IF(F460&lt;=0,0,IF(M460=3,1,IF(N460="",0,IF(INDEX(C_M,N460)=1,1,0)))))))</f>
        <v/>
      </c>
      <c r="Y460">
        <f>IF(LEFT(H460,3)="Not",1,0)</f>
        <v/>
      </c>
    </row>
    <row r="461">
      <c r="A461" s="18" t="n"/>
      <c r="B461" s="18" t="n"/>
      <c r="C461" s="18" t="n"/>
      <c r="D461" s="22" t="n"/>
      <c r="E461" s="19" t="n"/>
      <c r="F461" s="19" t="n"/>
      <c r="G461" s="18" t="n"/>
      <c r="H461" s="12">
        <f>IF(COUNTA(A461:G461)=0,"",IF(G461="Yes","Excused",IF(A461="","Not counted: course missing",IF(L461="","Not counted: course not on Courses sheet",IF(NOT(ISNUMBER(F461)),"Not counted: points possible missing",IF(F461&lt;=0,"Not counted: points possible missing",IF(X461=0,"Not counted: category not set up for this course",IF(E461="",IF(W461="","Upcoming",IF(W461&lt;Today,"Past due, no score yet","Upcoming")),IF(NOT(ISNUMBER(E461)),"Not counted: score isn't a number",IF(E461&lt;0,"Not counted: negative score",IF(U461=1,"Dropped (lowest)","Graded")))))))))))</f>
        <v/>
      </c>
      <c r="I461" s="16">
        <f>IF(P461=1,E461/F461,"")</f>
        <v/>
      </c>
      <c r="J461" s="17">
        <f>IF(W461="","",W461-Today)</f>
        <v/>
      </c>
      <c r="K461" t="n">
        <v>455</v>
      </c>
      <c r="L461">
        <f>IF(A461="","",IF(ISNUMBER(MATCH(A461,K_Name,0)),MATCH(A461,K_Name,0),""))</f>
        <v/>
      </c>
      <c r="M461">
        <f>IF(L461="","",INDEX(K_Mode,L461))</f>
        <v/>
      </c>
      <c r="N461">
        <f>IF(OR(L461="",B461=""),"",IF(ISNUMBER(MATCH(A461&amp;"|"&amp;B461,C_Key,0)),MATCH(A461&amp;"|"&amp;B461,C_Key,0),""))</f>
        <v/>
      </c>
      <c r="O461">
        <f>IF(N461="",0,INDEX(C_DropN,N461))</f>
        <v/>
      </c>
      <c r="P461">
        <f>IF(X461=1,IF(E461="",0,IF(ISNUMBER(E461),IF(E461&gt;=0,1,0),0)),0)</f>
        <v/>
      </c>
      <c r="Q461">
        <f>IF(AND(X461=1,E461=""),1,0)</f>
        <v/>
      </c>
      <c r="R461">
        <f>IF(P461=1,ROUND(E461/F461,10),"")</f>
        <v/>
      </c>
      <c r="S461">
        <f>IF(AND(P461=1,O461&gt;0),COUNTIFS(I_Course,A461,I_Cat,B461,I_Grd,1,I_Key,"&lt;"&amp;R461)+COUNTIFS(I_Course,A461,I_Cat,B461,I_Grd,1,I_Key,R461,I_Row,"&lt;"&amp;K461),"")</f>
        <v/>
      </c>
      <c r="T461">
        <f>IF(AND(P461=1,O461&gt;0),COUNTIFS(I_Course,A461,I_Cat,B461,I_Grd,1),"")</f>
        <v/>
      </c>
      <c r="U461">
        <f>IF(AND(P461=1,O461&gt;0),IF(S461&lt;MIN(O461,T461-1),1,0),0)</f>
        <v/>
      </c>
      <c r="V461">
        <f>IF(AND(P461=1,U461=0),1,0)</f>
        <v/>
      </c>
      <c r="W461">
        <f>IF(AND(Q461=1,ISNUMBER(D461)),INT(D461),"")</f>
        <v/>
      </c>
      <c r="X461">
        <f>IF(L461="",0,IF(G461="Yes",0,IF(NOT(ISNUMBER(F461)),0,IF(F461&lt;=0,0,IF(M461=3,1,IF(N461="",0,IF(INDEX(C_M,N461)=1,1,0)))))))</f>
        <v/>
      </c>
      <c r="Y461">
        <f>IF(LEFT(H461,3)="Not",1,0)</f>
        <v/>
      </c>
    </row>
    <row r="462">
      <c r="A462" s="18" t="n"/>
      <c r="B462" s="18" t="n"/>
      <c r="C462" s="18" t="n"/>
      <c r="D462" s="22" t="n"/>
      <c r="E462" s="19" t="n"/>
      <c r="F462" s="19" t="n"/>
      <c r="G462" s="18" t="n"/>
      <c r="H462" s="12">
        <f>IF(COUNTA(A462:G462)=0,"",IF(G462="Yes","Excused",IF(A462="","Not counted: course missing",IF(L462="","Not counted: course not on Courses sheet",IF(NOT(ISNUMBER(F462)),"Not counted: points possible missing",IF(F462&lt;=0,"Not counted: points possible missing",IF(X462=0,"Not counted: category not set up for this course",IF(E462="",IF(W462="","Upcoming",IF(W462&lt;Today,"Past due, no score yet","Upcoming")),IF(NOT(ISNUMBER(E462)),"Not counted: score isn't a number",IF(E462&lt;0,"Not counted: negative score",IF(U462=1,"Dropped (lowest)","Graded")))))))))))</f>
        <v/>
      </c>
      <c r="I462" s="16">
        <f>IF(P462=1,E462/F462,"")</f>
        <v/>
      </c>
      <c r="J462" s="17">
        <f>IF(W462="","",W462-Today)</f>
        <v/>
      </c>
      <c r="K462" t="n">
        <v>456</v>
      </c>
      <c r="L462">
        <f>IF(A462="","",IF(ISNUMBER(MATCH(A462,K_Name,0)),MATCH(A462,K_Name,0),""))</f>
        <v/>
      </c>
      <c r="M462">
        <f>IF(L462="","",INDEX(K_Mode,L462))</f>
        <v/>
      </c>
      <c r="N462">
        <f>IF(OR(L462="",B462=""),"",IF(ISNUMBER(MATCH(A462&amp;"|"&amp;B462,C_Key,0)),MATCH(A462&amp;"|"&amp;B462,C_Key,0),""))</f>
        <v/>
      </c>
      <c r="O462">
        <f>IF(N462="",0,INDEX(C_DropN,N462))</f>
        <v/>
      </c>
      <c r="P462">
        <f>IF(X462=1,IF(E462="",0,IF(ISNUMBER(E462),IF(E462&gt;=0,1,0),0)),0)</f>
        <v/>
      </c>
      <c r="Q462">
        <f>IF(AND(X462=1,E462=""),1,0)</f>
        <v/>
      </c>
      <c r="R462">
        <f>IF(P462=1,ROUND(E462/F462,10),"")</f>
        <v/>
      </c>
      <c r="S462">
        <f>IF(AND(P462=1,O462&gt;0),COUNTIFS(I_Course,A462,I_Cat,B462,I_Grd,1,I_Key,"&lt;"&amp;R462)+COUNTIFS(I_Course,A462,I_Cat,B462,I_Grd,1,I_Key,R462,I_Row,"&lt;"&amp;K462),"")</f>
        <v/>
      </c>
      <c r="T462">
        <f>IF(AND(P462=1,O462&gt;0),COUNTIFS(I_Course,A462,I_Cat,B462,I_Grd,1),"")</f>
        <v/>
      </c>
      <c r="U462">
        <f>IF(AND(P462=1,O462&gt;0),IF(S462&lt;MIN(O462,T462-1),1,0),0)</f>
        <v/>
      </c>
      <c r="V462">
        <f>IF(AND(P462=1,U462=0),1,0)</f>
        <v/>
      </c>
      <c r="W462">
        <f>IF(AND(Q462=1,ISNUMBER(D462)),INT(D462),"")</f>
        <v/>
      </c>
      <c r="X462">
        <f>IF(L462="",0,IF(G462="Yes",0,IF(NOT(ISNUMBER(F462)),0,IF(F462&lt;=0,0,IF(M462=3,1,IF(N462="",0,IF(INDEX(C_M,N462)=1,1,0)))))))</f>
        <v/>
      </c>
      <c r="Y462">
        <f>IF(LEFT(H462,3)="Not",1,0)</f>
        <v/>
      </c>
    </row>
    <row r="463">
      <c r="A463" s="18" t="n"/>
      <c r="B463" s="18" t="n"/>
      <c r="C463" s="18" t="n"/>
      <c r="D463" s="22" t="n"/>
      <c r="E463" s="19" t="n"/>
      <c r="F463" s="19" t="n"/>
      <c r="G463" s="18" t="n"/>
      <c r="H463" s="12">
        <f>IF(COUNTA(A463:G463)=0,"",IF(G463="Yes","Excused",IF(A463="","Not counted: course missing",IF(L463="","Not counted: course not on Courses sheet",IF(NOT(ISNUMBER(F463)),"Not counted: points possible missing",IF(F463&lt;=0,"Not counted: points possible missing",IF(X463=0,"Not counted: category not set up for this course",IF(E463="",IF(W463="","Upcoming",IF(W463&lt;Today,"Past due, no score yet","Upcoming")),IF(NOT(ISNUMBER(E463)),"Not counted: score isn't a number",IF(E463&lt;0,"Not counted: negative score",IF(U463=1,"Dropped (lowest)","Graded")))))))))))</f>
        <v/>
      </c>
      <c r="I463" s="16">
        <f>IF(P463=1,E463/F463,"")</f>
        <v/>
      </c>
      <c r="J463" s="17">
        <f>IF(W463="","",W463-Today)</f>
        <v/>
      </c>
      <c r="K463" t="n">
        <v>457</v>
      </c>
      <c r="L463">
        <f>IF(A463="","",IF(ISNUMBER(MATCH(A463,K_Name,0)),MATCH(A463,K_Name,0),""))</f>
        <v/>
      </c>
      <c r="M463">
        <f>IF(L463="","",INDEX(K_Mode,L463))</f>
        <v/>
      </c>
      <c r="N463">
        <f>IF(OR(L463="",B463=""),"",IF(ISNUMBER(MATCH(A463&amp;"|"&amp;B463,C_Key,0)),MATCH(A463&amp;"|"&amp;B463,C_Key,0),""))</f>
        <v/>
      </c>
      <c r="O463">
        <f>IF(N463="",0,INDEX(C_DropN,N463))</f>
        <v/>
      </c>
      <c r="P463">
        <f>IF(X463=1,IF(E463="",0,IF(ISNUMBER(E463),IF(E463&gt;=0,1,0),0)),0)</f>
        <v/>
      </c>
      <c r="Q463">
        <f>IF(AND(X463=1,E463=""),1,0)</f>
        <v/>
      </c>
      <c r="R463">
        <f>IF(P463=1,ROUND(E463/F463,10),"")</f>
        <v/>
      </c>
      <c r="S463">
        <f>IF(AND(P463=1,O463&gt;0),COUNTIFS(I_Course,A463,I_Cat,B463,I_Grd,1,I_Key,"&lt;"&amp;R463)+COUNTIFS(I_Course,A463,I_Cat,B463,I_Grd,1,I_Key,R463,I_Row,"&lt;"&amp;K463),"")</f>
        <v/>
      </c>
      <c r="T463">
        <f>IF(AND(P463=1,O463&gt;0),COUNTIFS(I_Course,A463,I_Cat,B463,I_Grd,1),"")</f>
        <v/>
      </c>
      <c r="U463">
        <f>IF(AND(P463=1,O463&gt;0),IF(S463&lt;MIN(O463,T463-1),1,0),0)</f>
        <v/>
      </c>
      <c r="V463">
        <f>IF(AND(P463=1,U463=0),1,0)</f>
        <v/>
      </c>
      <c r="W463">
        <f>IF(AND(Q463=1,ISNUMBER(D463)),INT(D463),"")</f>
        <v/>
      </c>
      <c r="X463">
        <f>IF(L463="",0,IF(G463="Yes",0,IF(NOT(ISNUMBER(F463)),0,IF(F463&lt;=0,0,IF(M463=3,1,IF(N463="",0,IF(INDEX(C_M,N463)=1,1,0)))))))</f>
        <v/>
      </c>
      <c r="Y463">
        <f>IF(LEFT(H463,3)="Not",1,0)</f>
        <v/>
      </c>
    </row>
    <row r="464">
      <c r="A464" s="18" t="n"/>
      <c r="B464" s="18" t="n"/>
      <c r="C464" s="18" t="n"/>
      <c r="D464" s="22" t="n"/>
      <c r="E464" s="19" t="n"/>
      <c r="F464" s="19" t="n"/>
      <c r="G464" s="18" t="n"/>
      <c r="H464" s="12">
        <f>IF(COUNTA(A464:G464)=0,"",IF(G464="Yes","Excused",IF(A464="","Not counted: course missing",IF(L464="","Not counted: course not on Courses sheet",IF(NOT(ISNUMBER(F464)),"Not counted: points possible missing",IF(F464&lt;=0,"Not counted: points possible missing",IF(X464=0,"Not counted: category not set up for this course",IF(E464="",IF(W464="","Upcoming",IF(W464&lt;Today,"Past due, no score yet","Upcoming")),IF(NOT(ISNUMBER(E464)),"Not counted: score isn't a number",IF(E464&lt;0,"Not counted: negative score",IF(U464=1,"Dropped (lowest)","Graded")))))))))))</f>
        <v/>
      </c>
      <c r="I464" s="16">
        <f>IF(P464=1,E464/F464,"")</f>
        <v/>
      </c>
      <c r="J464" s="17">
        <f>IF(W464="","",W464-Today)</f>
        <v/>
      </c>
      <c r="K464" t="n">
        <v>458</v>
      </c>
      <c r="L464">
        <f>IF(A464="","",IF(ISNUMBER(MATCH(A464,K_Name,0)),MATCH(A464,K_Name,0),""))</f>
        <v/>
      </c>
      <c r="M464">
        <f>IF(L464="","",INDEX(K_Mode,L464))</f>
        <v/>
      </c>
      <c r="N464">
        <f>IF(OR(L464="",B464=""),"",IF(ISNUMBER(MATCH(A464&amp;"|"&amp;B464,C_Key,0)),MATCH(A464&amp;"|"&amp;B464,C_Key,0),""))</f>
        <v/>
      </c>
      <c r="O464">
        <f>IF(N464="",0,INDEX(C_DropN,N464))</f>
        <v/>
      </c>
      <c r="P464">
        <f>IF(X464=1,IF(E464="",0,IF(ISNUMBER(E464),IF(E464&gt;=0,1,0),0)),0)</f>
        <v/>
      </c>
      <c r="Q464">
        <f>IF(AND(X464=1,E464=""),1,0)</f>
        <v/>
      </c>
      <c r="R464">
        <f>IF(P464=1,ROUND(E464/F464,10),"")</f>
        <v/>
      </c>
      <c r="S464">
        <f>IF(AND(P464=1,O464&gt;0),COUNTIFS(I_Course,A464,I_Cat,B464,I_Grd,1,I_Key,"&lt;"&amp;R464)+COUNTIFS(I_Course,A464,I_Cat,B464,I_Grd,1,I_Key,R464,I_Row,"&lt;"&amp;K464),"")</f>
        <v/>
      </c>
      <c r="T464">
        <f>IF(AND(P464=1,O464&gt;0),COUNTIFS(I_Course,A464,I_Cat,B464,I_Grd,1),"")</f>
        <v/>
      </c>
      <c r="U464">
        <f>IF(AND(P464=1,O464&gt;0),IF(S464&lt;MIN(O464,T464-1),1,0),0)</f>
        <v/>
      </c>
      <c r="V464">
        <f>IF(AND(P464=1,U464=0),1,0)</f>
        <v/>
      </c>
      <c r="W464">
        <f>IF(AND(Q464=1,ISNUMBER(D464)),INT(D464),"")</f>
        <v/>
      </c>
      <c r="X464">
        <f>IF(L464="",0,IF(G464="Yes",0,IF(NOT(ISNUMBER(F464)),0,IF(F464&lt;=0,0,IF(M464=3,1,IF(N464="",0,IF(INDEX(C_M,N464)=1,1,0)))))))</f>
        <v/>
      </c>
      <c r="Y464">
        <f>IF(LEFT(H464,3)="Not",1,0)</f>
        <v/>
      </c>
    </row>
    <row r="465">
      <c r="A465" s="18" t="n"/>
      <c r="B465" s="18" t="n"/>
      <c r="C465" s="18" t="n"/>
      <c r="D465" s="22" t="n"/>
      <c r="E465" s="19" t="n"/>
      <c r="F465" s="19" t="n"/>
      <c r="G465" s="18" t="n"/>
      <c r="H465" s="12">
        <f>IF(COUNTA(A465:G465)=0,"",IF(G465="Yes","Excused",IF(A465="","Not counted: course missing",IF(L465="","Not counted: course not on Courses sheet",IF(NOT(ISNUMBER(F465)),"Not counted: points possible missing",IF(F465&lt;=0,"Not counted: points possible missing",IF(X465=0,"Not counted: category not set up for this course",IF(E465="",IF(W465="","Upcoming",IF(W465&lt;Today,"Past due, no score yet","Upcoming")),IF(NOT(ISNUMBER(E465)),"Not counted: score isn't a number",IF(E465&lt;0,"Not counted: negative score",IF(U465=1,"Dropped (lowest)","Graded")))))))))))</f>
        <v/>
      </c>
      <c r="I465" s="16">
        <f>IF(P465=1,E465/F465,"")</f>
        <v/>
      </c>
      <c r="J465" s="17">
        <f>IF(W465="","",W465-Today)</f>
        <v/>
      </c>
      <c r="K465" t="n">
        <v>459</v>
      </c>
      <c r="L465">
        <f>IF(A465="","",IF(ISNUMBER(MATCH(A465,K_Name,0)),MATCH(A465,K_Name,0),""))</f>
        <v/>
      </c>
      <c r="M465">
        <f>IF(L465="","",INDEX(K_Mode,L465))</f>
        <v/>
      </c>
      <c r="N465">
        <f>IF(OR(L465="",B465=""),"",IF(ISNUMBER(MATCH(A465&amp;"|"&amp;B465,C_Key,0)),MATCH(A465&amp;"|"&amp;B465,C_Key,0),""))</f>
        <v/>
      </c>
      <c r="O465">
        <f>IF(N465="",0,INDEX(C_DropN,N465))</f>
        <v/>
      </c>
      <c r="P465">
        <f>IF(X465=1,IF(E465="",0,IF(ISNUMBER(E465),IF(E465&gt;=0,1,0),0)),0)</f>
        <v/>
      </c>
      <c r="Q465">
        <f>IF(AND(X465=1,E465=""),1,0)</f>
        <v/>
      </c>
      <c r="R465">
        <f>IF(P465=1,ROUND(E465/F465,10),"")</f>
        <v/>
      </c>
      <c r="S465">
        <f>IF(AND(P465=1,O465&gt;0),COUNTIFS(I_Course,A465,I_Cat,B465,I_Grd,1,I_Key,"&lt;"&amp;R465)+COUNTIFS(I_Course,A465,I_Cat,B465,I_Grd,1,I_Key,R465,I_Row,"&lt;"&amp;K465),"")</f>
        <v/>
      </c>
      <c r="T465">
        <f>IF(AND(P465=1,O465&gt;0),COUNTIFS(I_Course,A465,I_Cat,B465,I_Grd,1),"")</f>
        <v/>
      </c>
      <c r="U465">
        <f>IF(AND(P465=1,O465&gt;0),IF(S465&lt;MIN(O465,T465-1),1,0),0)</f>
        <v/>
      </c>
      <c r="V465">
        <f>IF(AND(P465=1,U465=0),1,0)</f>
        <v/>
      </c>
      <c r="W465">
        <f>IF(AND(Q465=1,ISNUMBER(D465)),INT(D465),"")</f>
        <v/>
      </c>
      <c r="X465">
        <f>IF(L465="",0,IF(G465="Yes",0,IF(NOT(ISNUMBER(F465)),0,IF(F465&lt;=0,0,IF(M465=3,1,IF(N465="",0,IF(INDEX(C_M,N465)=1,1,0)))))))</f>
        <v/>
      </c>
      <c r="Y465">
        <f>IF(LEFT(H465,3)="Not",1,0)</f>
        <v/>
      </c>
    </row>
    <row r="466">
      <c r="A466" s="18" t="n"/>
      <c r="B466" s="18" t="n"/>
      <c r="C466" s="18" t="n"/>
      <c r="D466" s="22" t="n"/>
      <c r="E466" s="19" t="n"/>
      <c r="F466" s="19" t="n"/>
      <c r="G466" s="18" t="n"/>
      <c r="H466" s="12">
        <f>IF(COUNTA(A466:G466)=0,"",IF(G466="Yes","Excused",IF(A466="","Not counted: course missing",IF(L466="","Not counted: course not on Courses sheet",IF(NOT(ISNUMBER(F466)),"Not counted: points possible missing",IF(F466&lt;=0,"Not counted: points possible missing",IF(X466=0,"Not counted: category not set up for this course",IF(E466="",IF(W466="","Upcoming",IF(W466&lt;Today,"Past due, no score yet","Upcoming")),IF(NOT(ISNUMBER(E466)),"Not counted: score isn't a number",IF(E466&lt;0,"Not counted: negative score",IF(U466=1,"Dropped (lowest)","Graded")))))))))))</f>
        <v/>
      </c>
      <c r="I466" s="16">
        <f>IF(P466=1,E466/F466,"")</f>
        <v/>
      </c>
      <c r="J466" s="17">
        <f>IF(W466="","",W466-Today)</f>
        <v/>
      </c>
      <c r="K466" t="n">
        <v>460</v>
      </c>
      <c r="L466">
        <f>IF(A466="","",IF(ISNUMBER(MATCH(A466,K_Name,0)),MATCH(A466,K_Name,0),""))</f>
        <v/>
      </c>
      <c r="M466">
        <f>IF(L466="","",INDEX(K_Mode,L466))</f>
        <v/>
      </c>
      <c r="N466">
        <f>IF(OR(L466="",B466=""),"",IF(ISNUMBER(MATCH(A466&amp;"|"&amp;B466,C_Key,0)),MATCH(A466&amp;"|"&amp;B466,C_Key,0),""))</f>
        <v/>
      </c>
      <c r="O466">
        <f>IF(N466="",0,INDEX(C_DropN,N466))</f>
        <v/>
      </c>
      <c r="P466">
        <f>IF(X466=1,IF(E466="",0,IF(ISNUMBER(E466),IF(E466&gt;=0,1,0),0)),0)</f>
        <v/>
      </c>
      <c r="Q466">
        <f>IF(AND(X466=1,E466=""),1,0)</f>
        <v/>
      </c>
      <c r="R466">
        <f>IF(P466=1,ROUND(E466/F466,10),"")</f>
        <v/>
      </c>
      <c r="S466">
        <f>IF(AND(P466=1,O466&gt;0),COUNTIFS(I_Course,A466,I_Cat,B466,I_Grd,1,I_Key,"&lt;"&amp;R466)+COUNTIFS(I_Course,A466,I_Cat,B466,I_Grd,1,I_Key,R466,I_Row,"&lt;"&amp;K466),"")</f>
        <v/>
      </c>
      <c r="T466">
        <f>IF(AND(P466=1,O466&gt;0),COUNTIFS(I_Course,A466,I_Cat,B466,I_Grd,1),"")</f>
        <v/>
      </c>
      <c r="U466">
        <f>IF(AND(P466=1,O466&gt;0),IF(S466&lt;MIN(O466,T466-1),1,0),0)</f>
        <v/>
      </c>
      <c r="V466">
        <f>IF(AND(P466=1,U466=0),1,0)</f>
        <v/>
      </c>
      <c r="W466">
        <f>IF(AND(Q466=1,ISNUMBER(D466)),INT(D466),"")</f>
        <v/>
      </c>
      <c r="X466">
        <f>IF(L466="",0,IF(G466="Yes",0,IF(NOT(ISNUMBER(F466)),0,IF(F466&lt;=0,0,IF(M466=3,1,IF(N466="",0,IF(INDEX(C_M,N466)=1,1,0)))))))</f>
        <v/>
      </c>
      <c r="Y466">
        <f>IF(LEFT(H466,3)="Not",1,0)</f>
        <v/>
      </c>
    </row>
    <row r="467">
      <c r="A467" s="18" t="n"/>
      <c r="B467" s="18" t="n"/>
      <c r="C467" s="18" t="n"/>
      <c r="D467" s="22" t="n"/>
      <c r="E467" s="19" t="n"/>
      <c r="F467" s="19" t="n"/>
      <c r="G467" s="18" t="n"/>
      <c r="H467" s="12">
        <f>IF(COUNTA(A467:G467)=0,"",IF(G467="Yes","Excused",IF(A467="","Not counted: course missing",IF(L467="","Not counted: course not on Courses sheet",IF(NOT(ISNUMBER(F467)),"Not counted: points possible missing",IF(F467&lt;=0,"Not counted: points possible missing",IF(X467=0,"Not counted: category not set up for this course",IF(E467="",IF(W467="","Upcoming",IF(W467&lt;Today,"Past due, no score yet","Upcoming")),IF(NOT(ISNUMBER(E467)),"Not counted: score isn't a number",IF(E467&lt;0,"Not counted: negative score",IF(U467=1,"Dropped (lowest)","Graded")))))))))))</f>
        <v/>
      </c>
      <c r="I467" s="16">
        <f>IF(P467=1,E467/F467,"")</f>
        <v/>
      </c>
      <c r="J467" s="17">
        <f>IF(W467="","",W467-Today)</f>
        <v/>
      </c>
      <c r="K467" t="n">
        <v>461</v>
      </c>
      <c r="L467">
        <f>IF(A467="","",IF(ISNUMBER(MATCH(A467,K_Name,0)),MATCH(A467,K_Name,0),""))</f>
        <v/>
      </c>
      <c r="M467">
        <f>IF(L467="","",INDEX(K_Mode,L467))</f>
        <v/>
      </c>
      <c r="N467">
        <f>IF(OR(L467="",B467=""),"",IF(ISNUMBER(MATCH(A467&amp;"|"&amp;B467,C_Key,0)),MATCH(A467&amp;"|"&amp;B467,C_Key,0),""))</f>
        <v/>
      </c>
      <c r="O467">
        <f>IF(N467="",0,INDEX(C_DropN,N467))</f>
        <v/>
      </c>
      <c r="P467">
        <f>IF(X467=1,IF(E467="",0,IF(ISNUMBER(E467),IF(E467&gt;=0,1,0),0)),0)</f>
        <v/>
      </c>
      <c r="Q467">
        <f>IF(AND(X467=1,E467=""),1,0)</f>
        <v/>
      </c>
      <c r="R467">
        <f>IF(P467=1,ROUND(E467/F467,10),"")</f>
        <v/>
      </c>
      <c r="S467">
        <f>IF(AND(P467=1,O467&gt;0),COUNTIFS(I_Course,A467,I_Cat,B467,I_Grd,1,I_Key,"&lt;"&amp;R467)+COUNTIFS(I_Course,A467,I_Cat,B467,I_Grd,1,I_Key,R467,I_Row,"&lt;"&amp;K467),"")</f>
        <v/>
      </c>
      <c r="T467">
        <f>IF(AND(P467=1,O467&gt;0),COUNTIFS(I_Course,A467,I_Cat,B467,I_Grd,1),"")</f>
        <v/>
      </c>
      <c r="U467">
        <f>IF(AND(P467=1,O467&gt;0),IF(S467&lt;MIN(O467,T467-1),1,0),0)</f>
        <v/>
      </c>
      <c r="V467">
        <f>IF(AND(P467=1,U467=0),1,0)</f>
        <v/>
      </c>
      <c r="W467">
        <f>IF(AND(Q467=1,ISNUMBER(D467)),INT(D467),"")</f>
        <v/>
      </c>
      <c r="X467">
        <f>IF(L467="",0,IF(G467="Yes",0,IF(NOT(ISNUMBER(F467)),0,IF(F467&lt;=0,0,IF(M467=3,1,IF(N467="",0,IF(INDEX(C_M,N467)=1,1,0)))))))</f>
        <v/>
      </c>
      <c r="Y467">
        <f>IF(LEFT(H467,3)="Not",1,0)</f>
        <v/>
      </c>
    </row>
    <row r="468">
      <c r="A468" s="18" t="n"/>
      <c r="B468" s="18" t="n"/>
      <c r="C468" s="18" t="n"/>
      <c r="D468" s="22" t="n"/>
      <c r="E468" s="19" t="n"/>
      <c r="F468" s="19" t="n"/>
      <c r="G468" s="18" t="n"/>
      <c r="H468" s="12">
        <f>IF(COUNTA(A468:G468)=0,"",IF(G468="Yes","Excused",IF(A468="","Not counted: course missing",IF(L468="","Not counted: course not on Courses sheet",IF(NOT(ISNUMBER(F468)),"Not counted: points possible missing",IF(F468&lt;=0,"Not counted: points possible missing",IF(X468=0,"Not counted: category not set up for this course",IF(E468="",IF(W468="","Upcoming",IF(W468&lt;Today,"Past due, no score yet","Upcoming")),IF(NOT(ISNUMBER(E468)),"Not counted: score isn't a number",IF(E468&lt;0,"Not counted: negative score",IF(U468=1,"Dropped (lowest)","Graded")))))))))))</f>
        <v/>
      </c>
      <c r="I468" s="16">
        <f>IF(P468=1,E468/F468,"")</f>
        <v/>
      </c>
      <c r="J468" s="17">
        <f>IF(W468="","",W468-Today)</f>
        <v/>
      </c>
      <c r="K468" t="n">
        <v>462</v>
      </c>
      <c r="L468">
        <f>IF(A468="","",IF(ISNUMBER(MATCH(A468,K_Name,0)),MATCH(A468,K_Name,0),""))</f>
        <v/>
      </c>
      <c r="M468">
        <f>IF(L468="","",INDEX(K_Mode,L468))</f>
        <v/>
      </c>
      <c r="N468">
        <f>IF(OR(L468="",B468=""),"",IF(ISNUMBER(MATCH(A468&amp;"|"&amp;B468,C_Key,0)),MATCH(A468&amp;"|"&amp;B468,C_Key,0),""))</f>
        <v/>
      </c>
      <c r="O468">
        <f>IF(N468="",0,INDEX(C_DropN,N468))</f>
        <v/>
      </c>
      <c r="P468">
        <f>IF(X468=1,IF(E468="",0,IF(ISNUMBER(E468),IF(E468&gt;=0,1,0),0)),0)</f>
        <v/>
      </c>
      <c r="Q468">
        <f>IF(AND(X468=1,E468=""),1,0)</f>
        <v/>
      </c>
      <c r="R468">
        <f>IF(P468=1,ROUND(E468/F468,10),"")</f>
        <v/>
      </c>
      <c r="S468">
        <f>IF(AND(P468=1,O468&gt;0),COUNTIFS(I_Course,A468,I_Cat,B468,I_Grd,1,I_Key,"&lt;"&amp;R468)+COUNTIFS(I_Course,A468,I_Cat,B468,I_Grd,1,I_Key,R468,I_Row,"&lt;"&amp;K468),"")</f>
        <v/>
      </c>
      <c r="T468">
        <f>IF(AND(P468=1,O468&gt;0),COUNTIFS(I_Course,A468,I_Cat,B468,I_Grd,1),"")</f>
        <v/>
      </c>
      <c r="U468">
        <f>IF(AND(P468=1,O468&gt;0),IF(S468&lt;MIN(O468,T468-1),1,0),0)</f>
        <v/>
      </c>
      <c r="V468">
        <f>IF(AND(P468=1,U468=0),1,0)</f>
        <v/>
      </c>
      <c r="W468">
        <f>IF(AND(Q468=1,ISNUMBER(D468)),INT(D468),"")</f>
        <v/>
      </c>
      <c r="X468">
        <f>IF(L468="",0,IF(G468="Yes",0,IF(NOT(ISNUMBER(F468)),0,IF(F468&lt;=0,0,IF(M468=3,1,IF(N468="",0,IF(INDEX(C_M,N468)=1,1,0)))))))</f>
        <v/>
      </c>
      <c r="Y468">
        <f>IF(LEFT(H468,3)="Not",1,0)</f>
        <v/>
      </c>
    </row>
    <row r="469">
      <c r="A469" s="18" t="n"/>
      <c r="B469" s="18" t="n"/>
      <c r="C469" s="18" t="n"/>
      <c r="D469" s="22" t="n"/>
      <c r="E469" s="19" t="n"/>
      <c r="F469" s="19" t="n"/>
      <c r="G469" s="18" t="n"/>
      <c r="H469" s="12">
        <f>IF(COUNTA(A469:G469)=0,"",IF(G469="Yes","Excused",IF(A469="","Not counted: course missing",IF(L469="","Not counted: course not on Courses sheet",IF(NOT(ISNUMBER(F469)),"Not counted: points possible missing",IF(F469&lt;=0,"Not counted: points possible missing",IF(X469=0,"Not counted: category not set up for this course",IF(E469="",IF(W469="","Upcoming",IF(W469&lt;Today,"Past due, no score yet","Upcoming")),IF(NOT(ISNUMBER(E469)),"Not counted: score isn't a number",IF(E469&lt;0,"Not counted: negative score",IF(U469=1,"Dropped (lowest)","Graded")))))))))))</f>
        <v/>
      </c>
      <c r="I469" s="16">
        <f>IF(P469=1,E469/F469,"")</f>
        <v/>
      </c>
      <c r="J469" s="17">
        <f>IF(W469="","",W469-Today)</f>
        <v/>
      </c>
      <c r="K469" t="n">
        <v>463</v>
      </c>
      <c r="L469">
        <f>IF(A469="","",IF(ISNUMBER(MATCH(A469,K_Name,0)),MATCH(A469,K_Name,0),""))</f>
        <v/>
      </c>
      <c r="M469">
        <f>IF(L469="","",INDEX(K_Mode,L469))</f>
        <v/>
      </c>
      <c r="N469">
        <f>IF(OR(L469="",B469=""),"",IF(ISNUMBER(MATCH(A469&amp;"|"&amp;B469,C_Key,0)),MATCH(A469&amp;"|"&amp;B469,C_Key,0),""))</f>
        <v/>
      </c>
      <c r="O469">
        <f>IF(N469="",0,INDEX(C_DropN,N469))</f>
        <v/>
      </c>
      <c r="P469">
        <f>IF(X469=1,IF(E469="",0,IF(ISNUMBER(E469),IF(E469&gt;=0,1,0),0)),0)</f>
        <v/>
      </c>
      <c r="Q469">
        <f>IF(AND(X469=1,E469=""),1,0)</f>
        <v/>
      </c>
      <c r="R469">
        <f>IF(P469=1,ROUND(E469/F469,10),"")</f>
        <v/>
      </c>
      <c r="S469">
        <f>IF(AND(P469=1,O469&gt;0),COUNTIFS(I_Course,A469,I_Cat,B469,I_Grd,1,I_Key,"&lt;"&amp;R469)+COUNTIFS(I_Course,A469,I_Cat,B469,I_Grd,1,I_Key,R469,I_Row,"&lt;"&amp;K469),"")</f>
        <v/>
      </c>
      <c r="T469">
        <f>IF(AND(P469=1,O469&gt;0),COUNTIFS(I_Course,A469,I_Cat,B469,I_Grd,1),"")</f>
        <v/>
      </c>
      <c r="U469">
        <f>IF(AND(P469=1,O469&gt;0),IF(S469&lt;MIN(O469,T469-1),1,0),0)</f>
        <v/>
      </c>
      <c r="V469">
        <f>IF(AND(P469=1,U469=0),1,0)</f>
        <v/>
      </c>
      <c r="W469">
        <f>IF(AND(Q469=1,ISNUMBER(D469)),INT(D469),"")</f>
        <v/>
      </c>
      <c r="X469">
        <f>IF(L469="",0,IF(G469="Yes",0,IF(NOT(ISNUMBER(F469)),0,IF(F469&lt;=0,0,IF(M469=3,1,IF(N469="",0,IF(INDEX(C_M,N469)=1,1,0)))))))</f>
        <v/>
      </c>
      <c r="Y469">
        <f>IF(LEFT(H469,3)="Not",1,0)</f>
        <v/>
      </c>
    </row>
    <row r="470">
      <c r="A470" s="18" t="n"/>
      <c r="B470" s="18" t="n"/>
      <c r="C470" s="18" t="n"/>
      <c r="D470" s="22" t="n"/>
      <c r="E470" s="19" t="n"/>
      <c r="F470" s="19" t="n"/>
      <c r="G470" s="18" t="n"/>
      <c r="H470" s="12">
        <f>IF(COUNTA(A470:G470)=0,"",IF(G470="Yes","Excused",IF(A470="","Not counted: course missing",IF(L470="","Not counted: course not on Courses sheet",IF(NOT(ISNUMBER(F470)),"Not counted: points possible missing",IF(F470&lt;=0,"Not counted: points possible missing",IF(X470=0,"Not counted: category not set up for this course",IF(E470="",IF(W470="","Upcoming",IF(W470&lt;Today,"Past due, no score yet","Upcoming")),IF(NOT(ISNUMBER(E470)),"Not counted: score isn't a number",IF(E470&lt;0,"Not counted: negative score",IF(U470=1,"Dropped (lowest)","Graded")))))))))))</f>
        <v/>
      </c>
      <c r="I470" s="16">
        <f>IF(P470=1,E470/F470,"")</f>
        <v/>
      </c>
      <c r="J470" s="17">
        <f>IF(W470="","",W470-Today)</f>
        <v/>
      </c>
      <c r="K470" t="n">
        <v>464</v>
      </c>
      <c r="L470">
        <f>IF(A470="","",IF(ISNUMBER(MATCH(A470,K_Name,0)),MATCH(A470,K_Name,0),""))</f>
        <v/>
      </c>
      <c r="M470">
        <f>IF(L470="","",INDEX(K_Mode,L470))</f>
        <v/>
      </c>
      <c r="N470">
        <f>IF(OR(L470="",B470=""),"",IF(ISNUMBER(MATCH(A470&amp;"|"&amp;B470,C_Key,0)),MATCH(A470&amp;"|"&amp;B470,C_Key,0),""))</f>
        <v/>
      </c>
      <c r="O470">
        <f>IF(N470="",0,INDEX(C_DropN,N470))</f>
        <v/>
      </c>
      <c r="P470">
        <f>IF(X470=1,IF(E470="",0,IF(ISNUMBER(E470),IF(E470&gt;=0,1,0),0)),0)</f>
        <v/>
      </c>
      <c r="Q470">
        <f>IF(AND(X470=1,E470=""),1,0)</f>
        <v/>
      </c>
      <c r="R470">
        <f>IF(P470=1,ROUND(E470/F470,10),"")</f>
        <v/>
      </c>
      <c r="S470">
        <f>IF(AND(P470=1,O470&gt;0),COUNTIFS(I_Course,A470,I_Cat,B470,I_Grd,1,I_Key,"&lt;"&amp;R470)+COUNTIFS(I_Course,A470,I_Cat,B470,I_Grd,1,I_Key,R470,I_Row,"&lt;"&amp;K470),"")</f>
        <v/>
      </c>
      <c r="T470">
        <f>IF(AND(P470=1,O470&gt;0),COUNTIFS(I_Course,A470,I_Cat,B470,I_Grd,1),"")</f>
        <v/>
      </c>
      <c r="U470">
        <f>IF(AND(P470=1,O470&gt;0),IF(S470&lt;MIN(O470,T470-1),1,0),0)</f>
        <v/>
      </c>
      <c r="V470">
        <f>IF(AND(P470=1,U470=0),1,0)</f>
        <v/>
      </c>
      <c r="W470">
        <f>IF(AND(Q470=1,ISNUMBER(D470)),INT(D470),"")</f>
        <v/>
      </c>
      <c r="X470">
        <f>IF(L470="",0,IF(G470="Yes",0,IF(NOT(ISNUMBER(F470)),0,IF(F470&lt;=0,0,IF(M470=3,1,IF(N470="",0,IF(INDEX(C_M,N470)=1,1,0)))))))</f>
        <v/>
      </c>
      <c r="Y470">
        <f>IF(LEFT(H470,3)="Not",1,0)</f>
        <v/>
      </c>
    </row>
    <row r="471">
      <c r="A471" s="18" t="n"/>
      <c r="B471" s="18" t="n"/>
      <c r="C471" s="18" t="n"/>
      <c r="D471" s="22" t="n"/>
      <c r="E471" s="19" t="n"/>
      <c r="F471" s="19" t="n"/>
      <c r="G471" s="18" t="n"/>
      <c r="H471" s="12">
        <f>IF(COUNTA(A471:G471)=0,"",IF(G471="Yes","Excused",IF(A471="","Not counted: course missing",IF(L471="","Not counted: course not on Courses sheet",IF(NOT(ISNUMBER(F471)),"Not counted: points possible missing",IF(F471&lt;=0,"Not counted: points possible missing",IF(X471=0,"Not counted: category not set up for this course",IF(E471="",IF(W471="","Upcoming",IF(W471&lt;Today,"Past due, no score yet","Upcoming")),IF(NOT(ISNUMBER(E471)),"Not counted: score isn't a number",IF(E471&lt;0,"Not counted: negative score",IF(U471=1,"Dropped (lowest)","Graded")))))))))))</f>
        <v/>
      </c>
      <c r="I471" s="16">
        <f>IF(P471=1,E471/F471,"")</f>
        <v/>
      </c>
      <c r="J471" s="17">
        <f>IF(W471="","",W471-Today)</f>
        <v/>
      </c>
      <c r="K471" t="n">
        <v>465</v>
      </c>
      <c r="L471">
        <f>IF(A471="","",IF(ISNUMBER(MATCH(A471,K_Name,0)),MATCH(A471,K_Name,0),""))</f>
        <v/>
      </c>
      <c r="M471">
        <f>IF(L471="","",INDEX(K_Mode,L471))</f>
        <v/>
      </c>
      <c r="N471">
        <f>IF(OR(L471="",B471=""),"",IF(ISNUMBER(MATCH(A471&amp;"|"&amp;B471,C_Key,0)),MATCH(A471&amp;"|"&amp;B471,C_Key,0),""))</f>
        <v/>
      </c>
      <c r="O471">
        <f>IF(N471="",0,INDEX(C_DropN,N471))</f>
        <v/>
      </c>
      <c r="P471">
        <f>IF(X471=1,IF(E471="",0,IF(ISNUMBER(E471),IF(E471&gt;=0,1,0),0)),0)</f>
        <v/>
      </c>
      <c r="Q471">
        <f>IF(AND(X471=1,E471=""),1,0)</f>
        <v/>
      </c>
      <c r="R471">
        <f>IF(P471=1,ROUND(E471/F471,10),"")</f>
        <v/>
      </c>
      <c r="S471">
        <f>IF(AND(P471=1,O471&gt;0),COUNTIFS(I_Course,A471,I_Cat,B471,I_Grd,1,I_Key,"&lt;"&amp;R471)+COUNTIFS(I_Course,A471,I_Cat,B471,I_Grd,1,I_Key,R471,I_Row,"&lt;"&amp;K471),"")</f>
        <v/>
      </c>
      <c r="T471">
        <f>IF(AND(P471=1,O471&gt;0),COUNTIFS(I_Course,A471,I_Cat,B471,I_Grd,1),"")</f>
        <v/>
      </c>
      <c r="U471">
        <f>IF(AND(P471=1,O471&gt;0),IF(S471&lt;MIN(O471,T471-1),1,0),0)</f>
        <v/>
      </c>
      <c r="V471">
        <f>IF(AND(P471=1,U471=0),1,0)</f>
        <v/>
      </c>
      <c r="W471">
        <f>IF(AND(Q471=1,ISNUMBER(D471)),INT(D471),"")</f>
        <v/>
      </c>
      <c r="X471">
        <f>IF(L471="",0,IF(G471="Yes",0,IF(NOT(ISNUMBER(F471)),0,IF(F471&lt;=0,0,IF(M471=3,1,IF(N471="",0,IF(INDEX(C_M,N471)=1,1,0)))))))</f>
        <v/>
      </c>
      <c r="Y471">
        <f>IF(LEFT(H471,3)="Not",1,0)</f>
        <v/>
      </c>
    </row>
    <row r="472">
      <c r="A472" s="18" t="n"/>
      <c r="B472" s="18" t="n"/>
      <c r="C472" s="18" t="n"/>
      <c r="D472" s="22" t="n"/>
      <c r="E472" s="19" t="n"/>
      <c r="F472" s="19" t="n"/>
      <c r="G472" s="18" t="n"/>
      <c r="H472" s="12">
        <f>IF(COUNTA(A472:G472)=0,"",IF(G472="Yes","Excused",IF(A472="","Not counted: course missing",IF(L472="","Not counted: course not on Courses sheet",IF(NOT(ISNUMBER(F472)),"Not counted: points possible missing",IF(F472&lt;=0,"Not counted: points possible missing",IF(X472=0,"Not counted: category not set up for this course",IF(E472="",IF(W472="","Upcoming",IF(W472&lt;Today,"Past due, no score yet","Upcoming")),IF(NOT(ISNUMBER(E472)),"Not counted: score isn't a number",IF(E472&lt;0,"Not counted: negative score",IF(U472=1,"Dropped (lowest)","Graded")))))))))))</f>
        <v/>
      </c>
      <c r="I472" s="16">
        <f>IF(P472=1,E472/F472,"")</f>
        <v/>
      </c>
      <c r="J472" s="17">
        <f>IF(W472="","",W472-Today)</f>
        <v/>
      </c>
      <c r="K472" t="n">
        <v>466</v>
      </c>
      <c r="L472">
        <f>IF(A472="","",IF(ISNUMBER(MATCH(A472,K_Name,0)),MATCH(A472,K_Name,0),""))</f>
        <v/>
      </c>
      <c r="M472">
        <f>IF(L472="","",INDEX(K_Mode,L472))</f>
        <v/>
      </c>
      <c r="N472">
        <f>IF(OR(L472="",B472=""),"",IF(ISNUMBER(MATCH(A472&amp;"|"&amp;B472,C_Key,0)),MATCH(A472&amp;"|"&amp;B472,C_Key,0),""))</f>
        <v/>
      </c>
      <c r="O472">
        <f>IF(N472="",0,INDEX(C_DropN,N472))</f>
        <v/>
      </c>
      <c r="P472">
        <f>IF(X472=1,IF(E472="",0,IF(ISNUMBER(E472),IF(E472&gt;=0,1,0),0)),0)</f>
        <v/>
      </c>
      <c r="Q472">
        <f>IF(AND(X472=1,E472=""),1,0)</f>
        <v/>
      </c>
      <c r="R472">
        <f>IF(P472=1,ROUND(E472/F472,10),"")</f>
        <v/>
      </c>
      <c r="S472">
        <f>IF(AND(P472=1,O472&gt;0),COUNTIFS(I_Course,A472,I_Cat,B472,I_Grd,1,I_Key,"&lt;"&amp;R472)+COUNTIFS(I_Course,A472,I_Cat,B472,I_Grd,1,I_Key,R472,I_Row,"&lt;"&amp;K472),"")</f>
        <v/>
      </c>
      <c r="T472">
        <f>IF(AND(P472=1,O472&gt;0),COUNTIFS(I_Course,A472,I_Cat,B472,I_Grd,1),"")</f>
        <v/>
      </c>
      <c r="U472">
        <f>IF(AND(P472=1,O472&gt;0),IF(S472&lt;MIN(O472,T472-1),1,0),0)</f>
        <v/>
      </c>
      <c r="V472">
        <f>IF(AND(P472=1,U472=0),1,0)</f>
        <v/>
      </c>
      <c r="W472">
        <f>IF(AND(Q472=1,ISNUMBER(D472)),INT(D472),"")</f>
        <v/>
      </c>
      <c r="X472">
        <f>IF(L472="",0,IF(G472="Yes",0,IF(NOT(ISNUMBER(F472)),0,IF(F472&lt;=0,0,IF(M472=3,1,IF(N472="",0,IF(INDEX(C_M,N472)=1,1,0)))))))</f>
        <v/>
      </c>
      <c r="Y472">
        <f>IF(LEFT(H472,3)="Not",1,0)</f>
        <v/>
      </c>
    </row>
    <row r="473">
      <c r="A473" s="18" t="n"/>
      <c r="B473" s="18" t="n"/>
      <c r="C473" s="18" t="n"/>
      <c r="D473" s="22" t="n"/>
      <c r="E473" s="19" t="n"/>
      <c r="F473" s="19" t="n"/>
      <c r="G473" s="18" t="n"/>
      <c r="H473" s="12">
        <f>IF(COUNTA(A473:G473)=0,"",IF(G473="Yes","Excused",IF(A473="","Not counted: course missing",IF(L473="","Not counted: course not on Courses sheet",IF(NOT(ISNUMBER(F473)),"Not counted: points possible missing",IF(F473&lt;=0,"Not counted: points possible missing",IF(X473=0,"Not counted: category not set up for this course",IF(E473="",IF(W473="","Upcoming",IF(W473&lt;Today,"Past due, no score yet","Upcoming")),IF(NOT(ISNUMBER(E473)),"Not counted: score isn't a number",IF(E473&lt;0,"Not counted: negative score",IF(U473=1,"Dropped (lowest)","Graded")))))))))))</f>
        <v/>
      </c>
      <c r="I473" s="16">
        <f>IF(P473=1,E473/F473,"")</f>
        <v/>
      </c>
      <c r="J473" s="17">
        <f>IF(W473="","",W473-Today)</f>
        <v/>
      </c>
      <c r="K473" t="n">
        <v>467</v>
      </c>
      <c r="L473">
        <f>IF(A473="","",IF(ISNUMBER(MATCH(A473,K_Name,0)),MATCH(A473,K_Name,0),""))</f>
        <v/>
      </c>
      <c r="M473">
        <f>IF(L473="","",INDEX(K_Mode,L473))</f>
        <v/>
      </c>
      <c r="N473">
        <f>IF(OR(L473="",B473=""),"",IF(ISNUMBER(MATCH(A473&amp;"|"&amp;B473,C_Key,0)),MATCH(A473&amp;"|"&amp;B473,C_Key,0),""))</f>
        <v/>
      </c>
      <c r="O473">
        <f>IF(N473="",0,INDEX(C_DropN,N473))</f>
        <v/>
      </c>
      <c r="P473">
        <f>IF(X473=1,IF(E473="",0,IF(ISNUMBER(E473),IF(E473&gt;=0,1,0),0)),0)</f>
        <v/>
      </c>
      <c r="Q473">
        <f>IF(AND(X473=1,E473=""),1,0)</f>
        <v/>
      </c>
      <c r="R473">
        <f>IF(P473=1,ROUND(E473/F473,10),"")</f>
        <v/>
      </c>
      <c r="S473">
        <f>IF(AND(P473=1,O473&gt;0),COUNTIFS(I_Course,A473,I_Cat,B473,I_Grd,1,I_Key,"&lt;"&amp;R473)+COUNTIFS(I_Course,A473,I_Cat,B473,I_Grd,1,I_Key,R473,I_Row,"&lt;"&amp;K473),"")</f>
        <v/>
      </c>
      <c r="T473">
        <f>IF(AND(P473=1,O473&gt;0),COUNTIFS(I_Course,A473,I_Cat,B473,I_Grd,1),"")</f>
        <v/>
      </c>
      <c r="U473">
        <f>IF(AND(P473=1,O473&gt;0),IF(S473&lt;MIN(O473,T473-1),1,0),0)</f>
        <v/>
      </c>
      <c r="V473">
        <f>IF(AND(P473=1,U473=0),1,0)</f>
        <v/>
      </c>
      <c r="W473">
        <f>IF(AND(Q473=1,ISNUMBER(D473)),INT(D473),"")</f>
        <v/>
      </c>
      <c r="X473">
        <f>IF(L473="",0,IF(G473="Yes",0,IF(NOT(ISNUMBER(F473)),0,IF(F473&lt;=0,0,IF(M473=3,1,IF(N473="",0,IF(INDEX(C_M,N473)=1,1,0)))))))</f>
        <v/>
      </c>
      <c r="Y473">
        <f>IF(LEFT(H473,3)="Not",1,0)</f>
        <v/>
      </c>
    </row>
    <row r="474">
      <c r="A474" s="18" t="n"/>
      <c r="B474" s="18" t="n"/>
      <c r="C474" s="18" t="n"/>
      <c r="D474" s="22" t="n"/>
      <c r="E474" s="19" t="n"/>
      <c r="F474" s="19" t="n"/>
      <c r="G474" s="18" t="n"/>
      <c r="H474" s="12">
        <f>IF(COUNTA(A474:G474)=0,"",IF(G474="Yes","Excused",IF(A474="","Not counted: course missing",IF(L474="","Not counted: course not on Courses sheet",IF(NOT(ISNUMBER(F474)),"Not counted: points possible missing",IF(F474&lt;=0,"Not counted: points possible missing",IF(X474=0,"Not counted: category not set up for this course",IF(E474="",IF(W474="","Upcoming",IF(W474&lt;Today,"Past due, no score yet","Upcoming")),IF(NOT(ISNUMBER(E474)),"Not counted: score isn't a number",IF(E474&lt;0,"Not counted: negative score",IF(U474=1,"Dropped (lowest)","Graded")))))))))))</f>
        <v/>
      </c>
      <c r="I474" s="16">
        <f>IF(P474=1,E474/F474,"")</f>
        <v/>
      </c>
      <c r="J474" s="17">
        <f>IF(W474="","",W474-Today)</f>
        <v/>
      </c>
      <c r="K474" t="n">
        <v>468</v>
      </c>
      <c r="L474">
        <f>IF(A474="","",IF(ISNUMBER(MATCH(A474,K_Name,0)),MATCH(A474,K_Name,0),""))</f>
        <v/>
      </c>
      <c r="M474">
        <f>IF(L474="","",INDEX(K_Mode,L474))</f>
        <v/>
      </c>
      <c r="N474">
        <f>IF(OR(L474="",B474=""),"",IF(ISNUMBER(MATCH(A474&amp;"|"&amp;B474,C_Key,0)),MATCH(A474&amp;"|"&amp;B474,C_Key,0),""))</f>
        <v/>
      </c>
      <c r="O474">
        <f>IF(N474="",0,INDEX(C_DropN,N474))</f>
        <v/>
      </c>
      <c r="P474">
        <f>IF(X474=1,IF(E474="",0,IF(ISNUMBER(E474),IF(E474&gt;=0,1,0),0)),0)</f>
        <v/>
      </c>
      <c r="Q474">
        <f>IF(AND(X474=1,E474=""),1,0)</f>
        <v/>
      </c>
      <c r="R474">
        <f>IF(P474=1,ROUND(E474/F474,10),"")</f>
        <v/>
      </c>
      <c r="S474">
        <f>IF(AND(P474=1,O474&gt;0),COUNTIFS(I_Course,A474,I_Cat,B474,I_Grd,1,I_Key,"&lt;"&amp;R474)+COUNTIFS(I_Course,A474,I_Cat,B474,I_Grd,1,I_Key,R474,I_Row,"&lt;"&amp;K474),"")</f>
        <v/>
      </c>
      <c r="T474">
        <f>IF(AND(P474=1,O474&gt;0),COUNTIFS(I_Course,A474,I_Cat,B474,I_Grd,1),"")</f>
        <v/>
      </c>
      <c r="U474">
        <f>IF(AND(P474=1,O474&gt;0),IF(S474&lt;MIN(O474,T474-1),1,0),0)</f>
        <v/>
      </c>
      <c r="V474">
        <f>IF(AND(P474=1,U474=0),1,0)</f>
        <v/>
      </c>
      <c r="W474">
        <f>IF(AND(Q474=1,ISNUMBER(D474)),INT(D474),"")</f>
        <v/>
      </c>
      <c r="X474">
        <f>IF(L474="",0,IF(G474="Yes",0,IF(NOT(ISNUMBER(F474)),0,IF(F474&lt;=0,0,IF(M474=3,1,IF(N474="",0,IF(INDEX(C_M,N474)=1,1,0)))))))</f>
        <v/>
      </c>
      <c r="Y474">
        <f>IF(LEFT(H474,3)="Not",1,0)</f>
        <v/>
      </c>
    </row>
    <row r="475">
      <c r="A475" s="18" t="n"/>
      <c r="B475" s="18" t="n"/>
      <c r="C475" s="18" t="n"/>
      <c r="D475" s="22" t="n"/>
      <c r="E475" s="19" t="n"/>
      <c r="F475" s="19" t="n"/>
      <c r="G475" s="18" t="n"/>
      <c r="H475" s="12">
        <f>IF(COUNTA(A475:G475)=0,"",IF(G475="Yes","Excused",IF(A475="","Not counted: course missing",IF(L475="","Not counted: course not on Courses sheet",IF(NOT(ISNUMBER(F475)),"Not counted: points possible missing",IF(F475&lt;=0,"Not counted: points possible missing",IF(X475=0,"Not counted: category not set up for this course",IF(E475="",IF(W475="","Upcoming",IF(W475&lt;Today,"Past due, no score yet","Upcoming")),IF(NOT(ISNUMBER(E475)),"Not counted: score isn't a number",IF(E475&lt;0,"Not counted: negative score",IF(U475=1,"Dropped (lowest)","Graded")))))))))))</f>
        <v/>
      </c>
      <c r="I475" s="16">
        <f>IF(P475=1,E475/F475,"")</f>
        <v/>
      </c>
      <c r="J475" s="17">
        <f>IF(W475="","",W475-Today)</f>
        <v/>
      </c>
      <c r="K475" t="n">
        <v>469</v>
      </c>
      <c r="L475">
        <f>IF(A475="","",IF(ISNUMBER(MATCH(A475,K_Name,0)),MATCH(A475,K_Name,0),""))</f>
        <v/>
      </c>
      <c r="M475">
        <f>IF(L475="","",INDEX(K_Mode,L475))</f>
        <v/>
      </c>
      <c r="N475">
        <f>IF(OR(L475="",B475=""),"",IF(ISNUMBER(MATCH(A475&amp;"|"&amp;B475,C_Key,0)),MATCH(A475&amp;"|"&amp;B475,C_Key,0),""))</f>
        <v/>
      </c>
      <c r="O475">
        <f>IF(N475="",0,INDEX(C_DropN,N475))</f>
        <v/>
      </c>
      <c r="P475">
        <f>IF(X475=1,IF(E475="",0,IF(ISNUMBER(E475),IF(E475&gt;=0,1,0),0)),0)</f>
        <v/>
      </c>
      <c r="Q475">
        <f>IF(AND(X475=1,E475=""),1,0)</f>
        <v/>
      </c>
      <c r="R475">
        <f>IF(P475=1,ROUND(E475/F475,10),"")</f>
        <v/>
      </c>
      <c r="S475">
        <f>IF(AND(P475=1,O475&gt;0),COUNTIFS(I_Course,A475,I_Cat,B475,I_Grd,1,I_Key,"&lt;"&amp;R475)+COUNTIFS(I_Course,A475,I_Cat,B475,I_Grd,1,I_Key,R475,I_Row,"&lt;"&amp;K475),"")</f>
        <v/>
      </c>
      <c r="T475">
        <f>IF(AND(P475=1,O475&gt;0),COUNTIFS(I_Course,A475,I_Cat,B475,I_Grd,1),"")</f>
        <v/>
      </c>
      <c r="U475">
        <f>IF(AND(P475=1,O475&gt;0),IF(S475&lt;MIN(O475,T475-1),1,0),0)</f>
        <v/>
      </c>
      <c r="V475">
        <f>IF(AND(P475=1,U475=0),1,0)</f>
        <v/>
      </c>
      <c r="W475">
        <f>IF(AND(Q475=1,ISNUMBER(D475)),INT(D475),"")</f>
        <v/>
      </c>
      <c r="X475">
        <f>IF(L475="",0,IF(G475="Yes",0,IF(NOT(ISNUMBER(F475)),0,IF(F475&lt;=0,0,IF(M475=3,1,IF(N475="",0,IF(INDEX(C_M,N475)=1,1,0)))))))</f>
        <v/>
      </c>
      <c r="Y475">
        <f>IF(LEFT(H475,3)="Not",1,0)</f>
        <v/>
      </c>
    </row>
    <row r="476">
      <c r="A476" s="18" t="n"/>
      <c r="B476" s="18" t="n"/>
      <c r="C476" s="18" t="n"/>
      <c r="D476" s="22" t="n"/>
      <c r="E476" s="19" t="n"/>
      <c r="F476" s="19" t="n"/>
      <c r="G476" s="18" t="n"/>
      <c r="H476" s="12">
        <f>IF(COUNTA(A476:G476)=0,"",IF(G476="Yes","Excused",IF(A476="","Not counted: course missing",IF(L476="","Not counted: course not on Courses sheet",IF(NOT(ISNUMBER(F476)),"Not counted: points possible missing",IF(F476&lt;=0,"Not counted: points possible missing",IF(X476=0,"Not counted: category not set up for this course",IF(E476="",IF(W476="","Upcoming",IF(W476&lt;Today,"Past due, no score yet","Upcoming")),IF(NOT(ISNUMBER(E476)),"Not counted: score isn't a number",IF(E476&lt;0,"Not counted: negative score",IF(U476=1,"Dropped (lowest)","Graded")))))))))))</f>
        <v/>
      </c>
      <c r="I476" s="16">
        <f>IF(P476=1,E476/F476,"")</f>
        <v/>
      </c>
      <c r="J476" s="17">
        <f>IF(W476="","",W476-Today)</f>
        <v/>
      </c>
      <c r="K476" t="n">
        <v>470</v>
      </c>
      <c r="L476">
        <f>IF(A476="","",IF(ISNUMBER(MATCH(A476,K_Name,0)),MATCH(A476,K_Name,0),""))</f>
        <v/>
      </c>
      <c r="M476">
        <f>IF(L476="","",INDEX(K_Mode,L476))</f>
        <v/>
      </c>
      <c r="N476">
        <f>IF(OR(L476="",B476=""),"",IF(ISNUMBER(MATCH(A476&amp;"|"&amp;B476,C_Key,0)),MATCH(A476&amp;"|"&amp;B476,C_Key,0),""))</f>
        <v/>
      </c>
      <c r="O476">
        <f>IF(N476="",0,INDEX(C_DropN,N476))</f>
        <v/>
      </c>
      <c r="P476">
        <f>IF(X476=1,IF(E476="",0,IF(ISNUMBER(E476),IF(E476&gt;=0,1,0),0)),0)</f>
        <v/>
      </c>
      <c r="Q476">
        <f>IF(AND(X476=1,E476=""),1,0)</f>
        <v/>
      </c>
      <c r="R476">
        <f>IF(P476=1,ROUND(E476/F476,10),"")</f>
        <v/>
      </c>
      <c r="S476">
        <f>IF(AND(P476=1,O476&gt;0),COUNTIFS(I_Course,A476,I_Cat,B476,I_Grd,1,I_Key,"&lt;"&amp;R476)+COUNTIFS(I_Course,A476,I_Cat,B476,I_Grd,1,I_Key,R476,I_Row,"&lt;"&amp;K476),"")</f>
        <v/>
      </c>
      <c r="T476">
        <f>IF(AND(P476=1,O476&gt;0),COUNTIFS(I_Course,A476,I_Cat,B476,I_Grd,1),"")</f>
        <v/>
      </c>
      <c r="U476">
        <f>IF(AND(P476=1,O476&gt;0),IF(S476&lt;MIN(O476,T476-1),1,0),0)</f>
        <v/>
      </c>
      <c r="V476">
        <f>IF(AND(P476=1,U476=0),1,0)</f>
        <v/>
      </c>
      <c r="W476">
        <f>IF(AND(Q476=1,ISNUMBER(D476)),INT(D476),"")</f>
        <v/>
      </c>
      <c r="X476">
        <f>IF(L476="",0,IF(G476="Yes",0,IF(NOT(ISNUMBER(F476)),0,IF(F476&lt;=0,0,IF(M476=3,1,IF(N476="",0,IF(INDEX(C_M,N476)=1,1,0)))))))</f>
        <v/>
      </c>
      <c r="Y476">
        <f>IF(LEFT(H476,3)="Not",1,0)</f>
        <v/>
      </c>
    </row>
    <row r="477">
      <c r="A477" s="18" t="n"/>
      <c r="B477" s="18" t="n"/>
      <c r="C477" s="18" t="n"/>
      <c r="D477" s="22" t="n"/>
      <c r="E477" s="19" t="n"/>
      <c r="F477" s="19" t="n"/>
      <c r="G477" s="18" t="n"/>
      <c r="H477" s="12">
        <f>IF(COUNTA(A477:G477)=0,"",IF(G477="Yes","Excused",IF(A477="","Not counted: course missing",IF(L477="","Not counted: course not on Courses sheet",IF(NOT(ISNUMBER(F477)),"Not counted: points possible missing",IF(F477&lt;=0,"Not counted: points possible missing",IF(X477=0,"Not counted: category not set up for this course",IF(E477="",IF(W477="","Upcoming",IF(W477&lt;Today,"Past due, no score yet","Upcoming")),IF(NOT(ISNUMBER(E477)),"Not counted: score isn't a number",IF(E477&lt;0,"Not counted: negative score",IF(U477=1,"Dropped (lowest)","Graded")))))))))))</f>
        <v/>
      </c>
      <c r="I477" s="16">
        <f>IF(P477=1,E477/F477,"")</f>
        <v/>
      </c>
      <c r="J477" s="17">
        <f>IF(W477="","",W477-Today)</f>
        <v/>
      </c>
      <c r="K477" t="n">
        <v>471</v>
      </c>
      <c r="L477">
        <f>IF(A477="","",IF(ISNUMBER(MATCH(A477,K_Name,0)),MATCH(A477,K_Name,0),""))</f>
        <v/>
      </c>
      <c r="M477">
        <f>IF(L477="","",INDEX(K_Mode,L477))</f>
        <v/>
      </c>
      <c r="N477">
        <f>IF(OR(L477="",B477=""),"",IF(ISNUMBER(MATCH(A477&amp;"|"&amp;B477,C_Key,0)),MATCH(A477&amp;"|"&amp;B477,C_Key,0),""))</f>
        <v/>
      </c>
      <c r="O477">
        <f>IF(N477="",0,INDEX(C_DropN,N477))</f>
        <v/>
      </c>
      <c r="P477">
        <f>IF(X477=1,IF(E477="",0,IF(ISNUMBER(E477),IF(E477&gt;=0,1,0),0)),0)</f>
        <v/>
      </c>
      <c r="Q477">
        <f>IF(AND(X477=1,E477=""),1,0)</f>
        <v/>
      </c>
      <c r="R477">
        <f>IF(P477=1,ROUND(E477/F477,10),"")</f>
        <v/>
      </c>
      <c r="S477">
        <f>IF(AND(P477=1,O477&gt;0),COUNTIFS(I_Course,A477,I_Cat,B477,I_Grd,1,I_Key,"&lt;"&amp;R477)+COUNTIFS(I_Course,A477,I_Cat,B477,I_Grd,1,I_Key,R477,I_Row,"&lt;"&amp;K477),"")</f>
        <v/>
      </c>
      <c r="T477">
        <f>IF(AND(P477=1,O477&gt;0),COUNTIFS(I_Course,A477,I_Cat,B477,I_Grd,1),"")</f>
        <v/>
      </c>
      <c r="U477">
        <f>IF(AND(P477=1,O477&gt;0),IF(S477&lt;MIN(O477,T477-1),1,0),0)</f>
        <v/>
      </c>
      <c r="V477">
        <f>IF(AND(P477=1,U477=0),1,0)</f>
        <v/>
      </c>
      <c r="W477">
        <f>IF(AND(Q477=1,ISNUMBER(D477)),INT(D477),"")</f>
        <v/>
      </c>
      <c r="X477">
        <f>IF(L477="",0,IF(G477="Yes",0,IF(NOT(ISNUMBER(F477)),0,IF(F477&lt;=0,0,IF(M477=3,1,IF(N477="",0,IF(INDEX(C_M,N477)=1,1,0)))))))</f>
        <v/>
      </c>
      <c r="Y477">
        <f>IF(LEFT(H477,3)="Not",1,0)</f>
        <v/>
      </c>
    </row>
    <row r="478">
      <c r="A478" s="18" t="n"/>
      <c r="B478" s="18" t="n"/>
      <c r="C478" s="18" t="n"/>
      <c r="D478" s="22" t="n"/>
      <c r="E478" s="19" t="n"/>
      <c r="F478" s="19" t="n"/>
      <c r="G478" s="18" t="n"/>
      <c r="H478" s="12">
        <f>IF(COUNTA(A478:G478)=0,"",IF(G478="Yes","Excused",IF(A478="","Not counted: course missing",IF(L478="","Not counted: course not on Courses sheet",IF(NOT(ISNUMBER(F478)),"Not counted: points possible missing",IF(F478&lt;=0,"Not counted: points possible missing",IF(X478=0,"Not counted: category not set up for this course",IF(E478="",IF(W478="","Upcoming",IF(W478&lt;Today,"Past due, no score yet","Upcoming")),IF(NOT(ISNUMBER(E478)),"Not counted: score isn't a number",IF(E478&lt;0,"Not counted: negative score",IF(U478=1,"Dropped (lowest)","Graded")))))))))))</f>
        <v/>
      </c>
      <c r="I478" s="16">
        <f>IF(P478=1,E478/F478,"")</f>
        <v/>
      </c>
      <c r="J478" s="17">
        <f>IF(W478="","",W478-Today)</f>
        <v/>
      </c>
      <c r="K478" t="n">
        <v>472</v>
      </c>
      <c r="L478">
        <f>IF(A478="","",IF(ISNUMBER(MATCH(A478,K_Name,0)),MATCH(A478,K_Name,0),""))</f>
        <v/>
      </c>
      <c r="M478">
        <f>IF(L478="","",INDEX(K_Mode,L478))</f>
        <v/>
      </c>
      <c r="N478">
        <f>IF(OR(L478="",B478=""),"",IF(ISNUMBER(MATCH(A478&amp;"|"&amp;B478,C_Key,0)),MATCH(A478&amp;"|"&amp;B478,C_Key,0),""))</f>
        <v/>
      </c>
      <c r="O478">
        <f>IF(N478="",0,INDEX(C_DropN,N478))</f>
        <v/>
      </c>
      <c r="P478">
        <f>IF(X478=1,IF(E478="",0,IF(ISNUMBER(E478),IF(E478&gt;=0,1,0),0)),0)</f>
        <v/>
      </c>
      <c r="Q478">
        <f>IF(AND(X478=1,E478=""),1,0)</f>
        <v/>
      </c>
      <c r="R478">
        <f>IF(P478=1,ROUND(E478/F478,10),"")</f>
        <v/>
      </c>
      <c r="S478">
        <f>IF(AND(P478=1,O478&gt;0),COUNTIFS(I_Course,A478,I_Cat,B478,I_Grd,1,I_Key,"&lt;"&amp;R478)+COUNTIFS(I_Course,A478,I_Cat,B478,I_Grd,1,I_Key,R478,I_Row,"&lt;"&amp;K478),"")</f>
        <v/>
      </c>
      <c r="T478">
        <f>IF(AND(P478=1,O478&gt;0),COUNTIFS(I_Course,A478,I_Cat,B478,I_Grd,1),"")</f>
        <v/>
      </c>
      <c r="U478">
        <f>IF(AND(P478=1,O478&gt;0),IF(S478&lt;MIN(O478,T478-1),1,0),0)</f>
        <v/>
      </c>
      <c r="V478">
        <f>IF(AND(P478=1,U478=0),1,0)</f>
        <v/>
      </c>
      <c r="W478">
        <f>IF(AND(Q478=1,ISNUMBER(D478)),INT(D478),"")</f>
        <v/>
      </c>
      <c r="X478">
        <f>IF(L478="",0,IF(G478="Yes",0,IF(NOT(ISNUMBER(F478)),0,IF(F478&lt;=0,0,IF(M478=3,1,IF(N478="",0,IF(INDEX(C_M,N478)=1,1,0)))))))</f>
        <v/>
      </c>
      <c r="Y478">
        <f>IF(LEFT(H478,3)="Not",1,0)</f>
        <v/>
      </c>
    </row>
    <row r="479">
      <c r="A479" s="18" t="n"/>
      <c r="B479" s="18" t="n"/>
      <c r="C479" s="18" t="n"/>
      <c r="D479" s="22" t="n"/>
      <c r="E479" s="19" t="n"/>
      <c r="F479" s="19" t="n"/>
      <c r="G479" s="18" t="n"/>
      <c r="H479" s="12">
        <f>IF(COUNTA(A479:G479)=0,"",IF(G479="Yes","Excused",IF(A479="","Not counted: course missing",IF(L479="","Not counted: course not on Courses sheet",IF(NOT(ISNUMBER(F479)),"Not counted: points possible missing",IF(F479&lt;=0,"Not counted: points possible missing",IF(X479=0,"Not counted: category not set up for this course",IF(E479="",IF(W479="","Upcoming",IF(W479&lt;Today,"Past due, no score yet","Upcoming")),IF(NOT(ISNUMBER(E479)),"Not counted: score isn't a number",IF(E479&lt;0,"Not counted: negative score",IF(U479=1,"Dropped (lowest)","Graded")))))))))))</f>
        <v/>
      </c>
      <c r="I479" s="16">
        <f>IF(P479=1,E479/F479,"")</f>
        <v/>
      </c>
      <c r="J479" s="17">
        <f>IF(W479="","",W479-Today)</f>
        <v/>
      </c>
      <c r="K479" t="n">
        <v>473</v>
      </c>
      <c r="L479">
        <f>IF(A479="","",IF(ISNUMBER(MATCH(A479,K_Name,0)),MATCH(A479,K_Name,0),""))</f>
        <v/>
      </c>
      <c r="M479">
        <f>IF(L479="","",INDEX(K_Mode,L479))</f>
        <v/>
      </c>
      <c r="N479">
        <f>IF(OR(L479="",B479=""),"",IF(ISNUMBER(MATCH(A479&amp;"|"&amp;B479,C_Key,0)),MATCH(A479&amp;"|"&amp;B479,C_Key,0),""))</f>
        <v/>
      </c>
      <c r="O479">
        <f>IF(N479="",0,INDEX(C_DropN,N479))</f>
        <v/>
      </c>
      <c r="P479">
        <f>IF(X479=1,IF(E479="",0,IF(ISNUMBER(E479),IF(E479&gt;=0,1,0),0)),0)</f>
        <v/>
      </c>
      <c r="Q479">
        <f>IF(AND(X479=1,E479=""),1,0)</f>
        <v/>
      </c>
      <c r="R479">
        <f>IF(P479=1,ROUND(E479/F479,10),"")</f>
        <v/>
      </c>
      <c r="S479">
        <f>IF(AND(P479=1,O479&gt;0),COUNTIFS(I_Course,A479,I_Cat,B479,I_Grd,1,I_Key,"&lt;"&amp;R479)+COUNTIFS(I_Course,A479,I_Cat,B479,I_Grd,1,I_Key,R479,I_Row,"&lt;"&amp;K479),"")</f>
        <v/>
      </c>
      <c r="T479">
        <f>IF(AND(P479=1,O479&gt;0),COUNTIFS(I_Course,A479,I_Cat,B479,I_Grd,1),"")</f>
        <v/>
      </c>
      <c r="U479">
        <f>IF(AND(P479=1,O479&gt;0),IF(S479&lt;MIN(O479,T479-1),1,0),0)</f>
        <v/>
      </c>
      <c r="V479">
        <f>IF(AND(P479=1,U479=0),1,0)</f>
        <v/>
      </c>
      <c r="W479">
        <f>IF(AND(Q479=1,ISNUMBER(D479)),INT(D479),"")</f>
        <v/>
      </c>
      <c r="X479">
        <f>IF(L479="",0,IF(G479="Yes",0,IF(NOT(ISNUMBER(F479)),0,IF(F479&lt;=0,0,IF(M479=3,1,IF(N479="",0,IF(INDEX(C_M,N479)=1,1,0)))))))</f>
        <v/>
      </c>
      <c r="Y479">
        <f>IF(LEFT(H479,3)="Not",1,0)</f>
        <v/>
      </c>
    </row>
    <row r="480">
      <c r="A480" s="18" t="n"/>
      <c r="B480" s="18" t="n"/>
      <c r="C480" s="18" t="n"/>
      <c r="D480" s="22" t="n"/>
      <c r="E480" s="19" t="n"/>
      <c r="F480" s="19" t="n"/>
      <c r="G480" s="18" t="n"/>
      <c r="H480" s="12">
        <f>IF(COUNTA(A480:G480)=0,"",IF(G480="Yes","Excused",IF(A480="","Not counted: course missing",IF(L480="","Not counted: course not on Courses sheet",IF(NOT(ISNUMBER(F480)),"Not counted: points possible missing",IF(F480&lt;=0,"Not counted: points possible missing",IF(X480=0,"Not counted: category not set up for this course",IF(E480="",IF(W480="","Upcoming",IF(W480&lt;Today,"Past due, no score yet","Upcoming")),IF(NOT(ISNUMBER(E480)),"Not counted: score isn't a number",IF(E480&lt;0,"Not counted: negative score",IF(U480=1,"Dropped (lowest)","Graded")))))))))))</f>
        <v/>
      </c>
      <c r="I480" s="16">
        <f>IF(P480=1,E480/F480,"")</f>
        <v/>
      </c>
      <c r="J480" s="17">
        <f>IF(W480="","",W480-Today)</f>
        <v/>
      </c>
      <c r="K480" t="n">
        <v>474</v>
      </c>
      <c r="L480">
        <f>IF(A480="","",IF(ISNUMBER(MATCH(A480,K_Name,0)),MATCH(A480,K_Name,0),""))</f>
        <v/>
      </c>
      <c r="M480">
        <f>IF(L480="","",INDEX(K_Mode,L480))</f>
        <v/>
      </c>
      <c r="N480">
        <f>IF(OR(L480="",B480=""),"",IF(ISNUMBER(MATCH(A480&amp;"|"&amp;B480,C_Key,0)),MATCH(A480&amp;"|"&amp;B480,C_Key,0),""))</f>
        <v/>
      </c>
      <c r="O480">
        <f>IF(N480="",0,INDEX(C_DropN,N480))</f>
        <v/>
      </c>
      <c r="P480">
        <f>IF(X480=1,IF(E480="",0,IF(ISNUMBER(E480),IF(E480&gt;=0,1,0),0)),0)</f>
        <v/>
      </c>
      <c r="Q480">
        <f>IF(AND(X480=1,E480=""),1,0)</f>
        <v/>
      </c>
      <c r="R480">
        <f>IF(P480=1,ROUND(E480/F480,10),"")</f>
        <v/>
      </c>
      <c r="S480">
        <f>IF(AND(P480=1,O480&gt;0),COUNTIFS(I_Course,A480,I_Cat,B480,I_Grd,1,I_Key,"&lt;"&amp;R480)+COUNTIFS(I_Course,A480,I_Cat,B480,I_Grd,1,I_Key,R480,I_Row,"&lt;"&amp;K480),"")</f>
        <v/>
      </c>
      <c r="T480">
        <f>IF(AND(P480=1,O480&gt;0),COUNTIFS(I_Course,A480,I_Cat,B480,I_Grd,1),"")</f>
        <v/>
      </c>
      <c r="U480">
        <f>IF(AND(P480=1,O480&gt;0),IF(S480&lt;MIN(O480,T480-1),1,0),0)</f>
        <v/>
      </c>
      <c r="V480">
        <f>IF(AND(P480=1,U480=0),1,0)</f>
        <v/>
      </c>
      <c r="W480">
        <f>IF(AND(Q480=1,ISNUMBER(D480)),INT(D480),"")</f>
        <v/>
      </c>
      <c r="X480">
        <f>IF(L480="",0,IF(G480="Yes",0,IF(NOT(ISNUMBER(F480)),0,IF(F480&lt;=0,0,IF(M480=3,1,IF(N480="",0,IF(INDEX(C_M,N480)=1,1,0)))))))</f>
        <v/>
      </c>
      <c r="Y480">
        <f>IF(LEFT(H480,3)="Not",1,0)</f>
        <v/>
      </c>
    </row>
    <row r="481">
      <c r="A481" s="18" t="n"/>
      <c r="B481" s="18" t="n"/>
      <c r="C481" s="18" t="n"/>
      <c r="D481" s="22" t="n"/>
      <c r="E481" s="19" t="n"/>
      <c r="F481" s="19" t="n"/>
      <c r="G481" s="18" t="n"/>
      <c r="H481" s="12">
        <f>IF(COUNTA(A481:G481)=0,"",IF(G481="Yes","Excused",IF(A481="","Not counted: course missing",IF(L481="","Not counted: course not on Courses sheet",IF(NOT(ISNUMBER(F481)),"Not counted: points possible missing",IF(F481&lt;=0,"Not counted: points possible missing",IF(X481=0,"Not counted: category not set up for this course",IF(E481="",IF(W481="","Upcoming",IF(W481&lt;Today,"Past due, no score yet","Upcoming")),IF(NOT(ISNUMBER(E481)),"Not counted: score isn't a number",IF(E481&lt;0,"Not counted: negative score",IF(U481=1,"Dropped (lowest)","Graded")))))))))))</f>
        <v/>
      </c>
      <c r="I481" s="16">
        <f>IF(P481=1,E481/F481,"")</f>
        <v/>
      </c>
      <c r="J481" s="17">
        <f>IF(W481="","",W481-Today)</f>
        <v/>
      </c>
      <c r="K481" t="n">
        <v>475</v>
      </c>
      <c r="L481">
        <f>IF(A481="","",IF(ISNUMBER(MATCH(A481,K_Name,0)),MATCH(A481,K_Name,0),""))</f>
        <v/>
      </c>
      <c r="M481">
        <f>IF(L481="","",INDEX(K_Mode,L481))</f>
        <v/>
      </c>
      <c r="N481">
        <f>IF(OR(L481="",B481=""),"",IF(ISNUMBER(MATCH(A481&amp;"|"&amp;B481,C_Key,0)),MATCH(A481&amp;"|"&amp;B481,C_Key,0),""))</f>
        <v/>
      </c>
      <c r="O481">
        <f>IF(N481="",0,INDEX(C_DropN,N481))</f>
        <v/>
      </c>
      <c r="P481">
        <f>IF(X481=1,IF(E481="",0,IF(ISNUMBER(E481),IF(E481&gt;=0,1,0),0)),0)</f>
        <v/>
      </c>
      <c r="Q481">
        <f>IF(AND(X481=1,E481=""),1,0)</f>
        <v/>
      </c>
      <c r="R481">
        <f>IF(P481=1,ROUND(E481/F481,10),"")</f>
        <v/>
      </c>
      <c r="S481">
        <f>IF(AND(P481=1,O481&gt;0),COUNTIFS(I_Course,A481,I_Cat,B481,I_Grd,1,I_Key,"&lt;"&amp;R481)+COUNTIFS(I_Course,A481,I_Cat,B481,I_Grd,1,I_Key,R481,I_Row,"&lt;"&amp;K481),"")</f>
        <v/>
      </c>
      <c r="T481">
        <f>IF(AND(P481=1,O481&gt;0),COUNTIFS(I_Course,A481,I_Cat,B481,I_Grd,1),"")</f>
        <v/>
      </c>
      <c r="U481">
        <f>IF(AND(P481=1,O481&gt;0),IF(S481&lt;MIN(O481,T481-1),1,0),0)</f>
        <v/>
      </c>
      <c r="V481">
        <f>IF(AND(P481=1,U481=0),1,0)</f>
        <v/>
      </c>
      <c r="W481">
        <f>IF(AND(Q481=1,ISNUMBER(D481)),INT(D481),"")</f>
        <v/>
      </c>
      <c r="X481">
        <f>IF(L481="",0,IF(G481="Yes",0,IF(NOT(ISNUMBER(F481)),0,IF(F481&lt;=0,0,IF(M481=3,1,IF(N481="",0,IF(INDEX(C_M,N481)=1,1,0)))))))</f>
        <v/>
      </c>
      <c r="Y481">
        <f>IF(LEFT(H481,3)="Not",1,0)</f>
        <v/>
      </c>
    </row>
    <row r="482">
      <c r="A482" s="18" t="n"/>
      <c r="B482" s="18" t="n"/>
      <c r="C482" s="18" t="n"/>
      <c r="D482" s="22" t="n"/>
      <c r="E482" s="19" t="n"/>
      <c r="F482" s="19" t="n"/>
      <c r="G482" s="18" t="n"/>
      <c r="H482" s="12">
        <f>IF(COUNTA(A482:G482)=0,"",IF(G482="Yes","Excused",IF(A482="","Not counted: course missing",IF(L482="","Not counted: course not on Courses sheet",IF(NOT(ISNUMBER(F482)),"Not counted: points possible missing",IF(F482&lt;=0,"Not counted: points possible missing",IF(X482=0,"Not counted: category not set up for this course",IF(E482="",IF(W482="","Upcoming",IF(W482&lt;Today,"Past due, no score yet","Upcoming")),IF(NOT(ISNUMBER(E482)),"Not counted: score isn't a number",IF(E482&lt;0,"Not counted: negative score",IF(U482=1,"Dropped (lowest)","Graded")))))))))))</f>
        <v/>
      </c>
      <c r="I482" s="16">
        <f>IF(P482=1,E482/F482,"")</f>
        <v/>
      </c>
      <c r="J482" s="17">
        <f>IF(W482="","",W482-Today)</f>
        <v/>
      </c>
      <c r="K482" t="n">
        <v>476</v>
      </c>
      <c r="L482">
        <f>IF(A482="","",IF(ISNUMBER(MATCH(A482,K_Name,0)),MATCH(A482,K_Name,0),""))</f>
        <v/>
      </c>
      <c r="M482">
        <f>IF(L482="","",INDEX(K_Mode,L482))</f>
        <v/>
      </c>
      <c r="N482">
        <f>IF(OR(L482="",B482=""),"",IF(ISNUMBER(MATCH(A482&amp;"|"&amp;B482,C_Key,0)),MATCH(A482&amp;"|"&amp;B482,C_Key,0),""))</f>
        <v/>
      </c>
      <c r="O482">
        <f>IF(N482="",0,INDEX(C_DropN,N482))</f>
        <v/>
      </c>
      <c r="P482">
        <f>IF(X482=1,IF(E482="",0,IF(ISNUMBER(E482),IF(E482&gt;=0,1,0),0)),0)</f>
        <v/>
      </c>
      <c r="Q482">
        <f>IF(AND(X482=1,E482=""),1,0)</f>
        <v/>
      </c>
      <c r="R482">
        <f>IF(P482=1,ROUND(E482/F482,10),"")</f>
        <v/>
      </c>
      <c r="S482">
        <f>IF(AND(P482=1,O482&gt;0),COUNTIFS(I_Course,A482,I_Cat,B482,I_Grd,1,I_Key,"&lt;"&amp;R482)+COUNTIFS(I_Course,A482,I_Cat,B482,I_Grd,1,I_Key,R482,I_Row,"&lt;"&amp;K482),"")</f>
        <v/>
      </c>
      <c r="T482">
        <f>IF(AND(P482=1,O482&gt;0),COUNTIFS(I_Course,A482,I_Cat,B482,I_Grd,1),"")</f>
        <v/>
      </c>
      <c r="U482">
        <f>IF(AND(P482=1,O482&gt;0),IF(S482&lt;MIN(O482,T482-1),1,0),0)</f>
        <v/>
      </c>
      <c r="V482">
        <f>IF(AND(P482=1,U482=0),1,0)</f>
        <v/>
      </c>
      <c r="W482">
        <f>IF(AND(Q482=1,ISNUMBER(D482)),INT(D482),"")</f>
        <v/>
      </c>
      <c r="X482">
        <f>IF(L482="",0,IF(G482="Yes",0,IF(NOT(ISNUMBER(F482)),0,IF(F482&lt;=0,0,IF(M482=3,1,IF(N482="",0,IF(INDEX(C_M,N482)=1,1,0)))))))</f>
        <v/>
      </c>
      <c r="Y482">
        <f>IF(LEFT(H482,3)="Not",1,0)</f>
        <v/>
      </c>
    </row>
    <row r="483">
      <c r="A483" s="18" t="n"/>
      <c r="B483" s="18" t="n"/>
      <c r="C483" s="18" t="n"/>
      <c r="D483" s="22" t="n"/>
      <c r="E483" s="19" t="n"/>
      <c r="F483" s="19" t="n"/>
      <c r="G483" s="18" t="n"/>
      <c r="H483" s="12">
        <f>IF(COUNTA(A483:G483)=0,"",IF(G483="Yes","Excused",IF(A483="","Not counted: course missing",IF(L483="","Not counted: course not on Courses sheet",IF(NOT(ISNUMBER(F483)),"Not counted: points possible missing",IF(F483&lt;=0,"Not counted: points possible missing",IF(X483=0,"Not counted: category not set up for this course",IF(E483="",IF(W483="","Upcoming",IF(W483&lt;Today,"Past due, no score yet","Upcoming")),IF(NOT(ISNUMBER(E483)),"Not counted: score isn't a number",IF(E483&lt;0,"Not counted: negative score",IF(U483=1,"Dropped (lowest)","Graded")))))))))))</f>
        <v/>
      </c>
      <c r="I483" s="16">
        <f>IF(P483=1,E483/F483,"")</f>
        <v/>
      </c>
      <c r="J483" s="17">
        <f>IF(W483="","",W483-Today)</f>
        <v/>
      </c>
      <c r="K483" t="n">
        <v>477</v>
      </c>
      <c r="L483">
        <f>IF(A483="","",IF(ISNUMBER(MATCH(A483,K_Name,0)),MATCH(A483,K_Name,0),""))</f>
        <v/>
      </c>
      <c r="M483">
        <f>IF(L483="","",INDEX(K_Mode,L483))</f>
        <v/>
      </c>
      <c r="N483">
        <f>IF(OR(L483="",B483=""),"",IF(ISNUMBER(MATCH(A483&amp;"|"&amp;B483,C_Key,0)),MATCH(A483&amp;"|"&amp;B483,C_Key,0),""))</f>
        <v/>
      </c>
      <c r="O483">
        <f>IF(N483="",0,INDEX(C_DropN,N483))</f>
        <v/>
      </c>
      <c r="P483">
        <f>IF(X483=1,IF(E483="",0,IF(ISNUMBER(E483),IF(E483&gt;=0,1,0),0)),0)</f>
        <v/>
      </c>
      <c r="Q483">
        <f>IF(AND(X483=1,E483=""),1,0)</f>
        <v/>
      </c>
      <c r="R483">
        <f>IF(P483=1,ROUND(E483/F483,10),"")</f>
        <v/>
      </c>
      <c r="S483">
        <f>IF(AND(P483=1,O483&gt;0),COUNTIFS(I_Course,A483,I_Cat,B483,I_Grd,1,I_Key,"&lt;"&amp;R483)+COUNTIFS(I_Course,A483,I_Cat,B483,I_Grd,1,I_Key,R483,I_Row,"&lt;"&amp;K483),"")</f>
        <v/>
      </c>
      <c r="T483">
        <f>IF(AND(P483=1,O483&gt;0),COUNTIFS(I_Course,A483,I_Cat,B483,I_Grd,1),"")</f>
        <v/>
      </c>
      <c r="U483">
        <f>IF(AND(P483=1,O483&gt;0),IF(S483&lt;MIN(O483,T483-1),1,0),0)</f>
        <v/>
      </c>
      <c r="V483">
        <f>IF(AND(P483=1,U483=0),1,0)</f>
        <v/>
      </c>
      <c r="W483">
        <f>IF(AND(Q483=1,ISNUMBER(D483)),INT(D483),"")</f>
        <v/>
      </c>
      <c r="X483">
        <f>IF(L483="",0,IF(G483="Yes",0,IF(NOT(ISNUMBER(F483)),0,IF(F483&lt;=0,0,IF(M483=3,1,IF(N483="",0,IF(INDEX(C_M,N483)=1,1,0)))))))</f>
        <v/>
      </c>
      <c r="Y483">
        <f>IF(LEFT(H483,3)="Not",1,0)</f>
        <v/>
      </c>
    </row>
    <row r="484">
      <c r="A484" s="18" t="n"/>
      <c r="B484" s="18" t="n"/>
      <c r="C484" s="18" t="n"/>
      <c r="D484" s="22" t="n"/>
      <c r="E484" s="19" t="n"/>
      <c r="F484" s="19" t="n"/>
      <c r="G484" s="18" t="n"/>
      <c r="H484" s="12">
        <f>IF(COUNTA(A484:G484)=0,"",IF(G484="Yes","Excused",IF(A484="","Not counted: course missing",IF(L484="","Not counted: course not on Courses sheet",IF(NOT(ISNUMBER(F484)),"Not counted: points possible missing",IF(F484&lt;=0,"Not counted: points possible missing",IF(X484=0,"Not counted: category not set up for this course",IF(E484="",IF(W484="","Upcoming",IF(W484&lt;Today,"Past due, no score yet","Upcoming")),IF(NOT(ISNUMBER(E484)),"Not counted: score isn't a number",IF(E484&lt;0,"Not counted: negative score",IF(U484=1,"Dropped (lowest)","Graded")))))))))))</f>
        <v/>
      </c>
      <c r="I484" s="16">
        <f>IF(P484=1,E484/F484,"")</f>
        <v/>
      </c>
      <c r="J484" s="17">
        <f>IF(W484="","",W484-Today)</f>
        <v/>
      </c>
      <c r="K484" t="n">
        <v>478</v>
      </c>
      <c r="L484">
        <f>IF(A484="","",IF(ISNUMBER(MATCH(A484,K_Name,0)),MATCH(A484,K_Name,0),""))</f>
        <v/>
      </c>
      <c r="M484">
        <f>IF(L484="","",INDEX(K_Mode,L484))</f>
        <v/>
      </c>
      <c r="N484">
        <f>IF(OR(L484="",B484=""),"",IF(ISNUMBER(MATCH(A484&amp;"|"&amp;B484,C_Key,0)),MATCH(A484&amp;"|"&amp;B484,C_Key,0),""))</f>
        <v/>
      </c>
      <c r="O484">
        <f>IF(N484="",0,INDEX(C_DropN,N484))</f>
        <v/>
      </c>
      <c r="P484">
        <f>IF(X484=1,IF(E484="",0,IF(ISNUMBER(E484),IF(E484&gt;=0,1,0),0)),0)</f>
        <v/>
      </c>
      <c r="Q484">
        <f>IF(AND(X484=1,E484=""),1,0)</f>
        <v/>
      </c>
      <c r="R484">
        <f>IF(P484=1,ROUND(E484/F484,10),"")</f>
        <v/>
      </c>
      <c r="S484">
        <f>IF(AND(P484=1,O484&gt;0),COUNTIFS(I_Course,A484,I_Cat,B484,I_Grd,1,I_Key,"&lt;"&amp;R484)+COUNTIFS(I_Course,A484,I_Cat,B484,I_Grd,1,I_Key,R484,I_Row,"&lt;"&amp;K484),"")</f>
        <v/>
      </c>
      <c r="T484">
        <f>IF(AND(P484=1,O484&gt;0),COUNTIFS(I_Course,A484,I_Cat,B484,I_Grd,1),"")</f>
        <v/>
      </c>
      <c r="U484">
        <f>IF(AND(P484=1,O484&gt;0),IF(S484&lt;MIN(O484,T484-1),1,0),0)</f>
        <v/>
      </c>
      <c r="V484">
        <f>IF(AND(P484=1,U484=0),1,0)</f>
        <v/>
      </c>
      <c r="W484">
        <f>IF(AND(Q484=1,ISNUMBER(D484)),INT(D484),"")</f>
        <v/>
      </c>
      <c r="X484">
        <f>IF(L484="",0,IF(G484="Yes",0,IF(NOT(ISNUMBER(F484)),0,IF(F484&lt;=0,0,IF(M484=3,1,IF(N484="",0,IF(INDEX(C_M,N484)=1,1,0)))))))</f>
        <v/>
      </c>
      <c r="Y484">
        <f>IF(LEFT(H484,3)="Not",1,0)</f>
        <v/>
      </c>
    </row>
    <row r="485">
      <c r="A485" s="18" t="n"/>
      <c r="B485" s="18" t="n"/>
      <c r="C485" s="18" t="n"/>
      <c r="D485" s="22" t="n"/>
      <c r="E485" s="19" t="n"/>
      <c r="F485" s="19" t="n"/>
      <c r="G485" s="18" t="n"/>
      <c r="H485" s="12">
        <f>IF(COUNTA(A485:G485)=0,"",IF(G485="Yes","Excused",IF(A485="","Not counted: course missing",IF(L485="","Not counted: course not on Courses sheet",IF(NOT(ISNUMBER(F485)),"Not counted: points possible missing",IF(F485&lt;=0,"Not counted: points possible missing",IF(X485=0,"Not counted: category not set up for this course",IF(E485="",IF(W485="","Upcoming",IF(W485&lt;Today,"Past due, no score yet","Upcoming")),IF(NOT(ISNUMBER(E485)),"Not counted: score isn't a number",IF(E485&lt;0,"Not counted: negative score",IF(U485=1,"Dropped (lowest)","Graded")))))))))))</f>
        <v/>
      </c>
      <c r="I485" s="16">
        <f>IF(P485=1,E485/F485,"")</f>
        <v/>
      </c>
      <c r="J485" s="17">
        <f>IF(W485="","",W485-Today)</f>
        <v/>
      </c>
      <c r="K485" t="n">
        <v>479</v>
      </c>
      <c r="L485">
        <f>IF(A485="","",IF(ISNUMBER(MATCH(A485,K_Name,0)),MATCH(A485,K_Name,0),""))</f>
        <v/>
      </c>
      <c r="M485">
        <f>IF(L485="","",INDEX(K_Mode,L485))</f>
        <v/>
      </c>
      <c r="N485">
        <f>IF(OR(L485="",B485=""),"",IF(ISNUMBER(MATCH(A485&amp;"|"&amp;B485,C_Key,0)),MATCH(A485&amp;"|"&amp;B485,C_Key,0),""))</f>
        <v/>
      </c>
      <c r="O485">
        <f>IF(N485="",0,INDEX(C_DropN,N485))</f>
        <v/>
      </c>
      <c r="P485">
        <f>IF(X485=1,IF(E485="",0,IF(ISNUMBER(E485),IF(E485&gt;=0,1,0),0)),0)</f>
        <v/>
      </c>
      <c r="Q485">
        <f>IF(AND(X485=1,E485=""),1,0)</f>
        <v/>
      </c>
      <c r="R485">
        <f>IF(P485=1,ROUND(E485/F485,10),"")</f>
        <v/>
      </c>
      <c r="S485">
        <f>IF(AND(P485=1,O485&gt;0),COUNTIFS(I_Course,A485,I_Cat,B485,I_Grd,1,I_Key,"&lt;"&amp;R485)+COUNTIFS(I_Course,A485,I_Cat,B485,I_Grd,1,I_Key,R485,I_Row,"&lt;"&amp;K485),"")</f>
        <v/>
      </c>
      <c r="T485">
        <f>IF(AND(P485=1,O485&gt;0),COUNTIFS(I_Course,A485,I_Cat,B485,I_Grd,1),"")</f>
        <v/>
      </c>
      <c r="U485">
        <f>IF(AND(P485=1,O485&gt;0),IF(S485&lt;MIN(O485,T485-1),1,0),0)</f>
        <v/>
      </c>
      <c r="V485">
        <f>IF(AND(P485=1,U485=0),1,0)</f>
        <v/>
      </c>
      <c r="W485">
        <f>IF(AND(Q485=1,ISNUMBER(D485)),INT(D485),"")</f>
        <v/>
      </c>
      <c r="X485">
        <f>IF(L485="",0,IF(G485="Yes",0,IF(NOT(ISNUMBER(F485)),0,IF(F485&lt;=0,0,IF(M485=3,1,IF(N485="",0,IF(INDEX(C_M,N485)=1,1,0)))))))</f>
        <v/>
      </c>
      <c r="Y485">
        <f>IF(LEFT(H485,3)="Not",1,0)</f>
        <v/>
      </c>
    </row>
    <row r="486">
      <c r="A486" s="18" t="n"/>
      <c r="B486" s="18" t="n"/>
      <c r="C486" s="18" t="n"/>
      <c r="D486" s="22" t="n"/>
      <c r="E486" s="19" t="n"/>
      <c r="F486" s="19" t="n"/>
      <c r="G486" s="18" t="n"/>
      <c r="H486" s="12">
        <f>IF(COUNTA(A486:G486)=0,"",IF(G486="Yes","Excused",IF(A486="","Not counted: course missing",IF(L486="","Not counted: course not on Courses sheet",IF(NOT(ISNUMBER(F486)),"Not counted: points possible missing",IF(F486&lt;=0,"Not counted: points possible missing",IF(X486=0,"Not counted: category not set up for this course",IF(E486="",IF(W486="","Upcoming",IF(W486&lt;Today,"Past due, no score yet","Upcoming")),IF(NOT(ISNUMBER(E486)),"Not counted: score isn't a number",IF(E486&lt;0,"Not counted: negative score",IF(U486=1,"Dropped (lowest)","Graded")))))))))))</f>
        <v/>
      </c>
      <c r="I486" s="16">
        <f>IF(P486=1,E486/F486,"")</f>
        <v/>
      </c>
      <c r="J486" s="17">
        <f>IF(W486="","",W486-Today)</f>
        <v/>
      </c>
      <c r="K486" t="n">
        <v>480</v>
      </c>
      <c r="L486">
        <f>IF(A486="","",IF(ISNUMBER(MATCH(A486,K_Name,0)),MATCH(A486,K_Name,0),""))</f>
        <v/>
      </c>
      <c r="M486">
        <f>IF(L486="","",INDEX(K_Mode,L486))</f>
        <v/>
      </c>
      <c r="N486">
        <f>IF(OR(L486="",B486=""),"",IF(ISNUMBER(MATCH(A486&amp;"|"&amp;B486,C_Key,0)),MATCH(A486&amp;"|"&amp;B486,C_Key,0),""))</f>
        <v/>
      </c>
      <c r="O486">
        <f>IF(N486="",0,INDEX(C_DropN,N486))</f>
        <v/>
      </c>
      <c r="P486">
        <f>IF(X486=1,IF(E486="",0,IF(ISNUMBER(E486),IF(E486&gt;=0,1,0),0)),0)</f>
        <v/>
      </c>
      <c r="Q486">
        <f>IF(AND(X486=1,E486=""),1,0)</f>
        <v/>
      </c>
      <c r="R486">
        <f>IF(P486=1,ROUND(E486/F486,10),"")</f>
        <v/>
      </c>
      <c r="S486">
        <f>IF(AND(P486=1,O486&gt;0),COUNTIFS(I_Course,A486,I_Cat,B486,I_Grd,1,I_Key,"&lt;"&amp;R486)+COUNTIFS(I_Course,A486,I_Cat,B486,I_Grd,1,I_Key,R486,I_Row,"&lt;"&amp;K486),"")</f>
        <v/>
      </c>
      <c r="T486">
        <f>IF(AND(P486=1,O486&gt;0),COUNTIFS(I_Course,A486,I_Cat,B486,I_Grd,1),"")</f>
        <v/>
      </c>
      <c r="U486">
        <f>IF(AND(P486=1,O486&gt;0),IF(S486&lt;MIN(O486,T486-1),1,0),0)</f>
        <v/>
      </c>
      <c r="V486">
        <f>IF(AND(P486=1,U486=0),1,0)</f>
        <v/>
      </c>
      <c r="W486">
        <f>IF(AND(Q486=1,ISNUMBER(D486)),INT(D486),"")</f>
        <v/>
      </c>
      <c r="X486">
        <f>IF(L486="",0,IF(G486="Yes",0,IF(NOT(ISNUMBER(F486)),0,IF(F486&lt;=0,0,IF(M486=3,1,IF(N486="",0,IF(INDEX(C_M,N486)=1,1,0)))))))</f>
        <v/>
      </c>
      <c r="Y486">
        <f>IF(LEFT(H486,3)="Not",1,0)</f>
        <v/>
      </c>
    </row>
    <row r="487">
      <c r="A487" s="18" t="n"/>
      <c r="B487" s="18" t="n"/>
      <c r="C487" s="18" t="n"/>
      <c r="D487" s="22" t="n"/>
      <c r="E487" s="19" t="n"/>
      <c r="F487" s="19" t="n"/>
      <c r="G487" s="18" t="n"/>
      <c r="H487" s="12">
        <f>IF(COUNTA(A487:G487)=0,"",IF(G487="Yes","Excused",IF(A487="","Not counted: course missing",IF(L487="","Not counted: course not on Courses sheet",IF(NOT(ISNUMBER(F487)),"Not counted: points possible missing",IF(F487&lt;=0,"Not counted: points possible missing",IF(X487=0,"Not counted: category not set up for this course",IF(E487="",IF(W487="","Upcoming",IF(W487&lt;Today,"Past due, no score yet","Upcoming")),IF(NOT(ISNUMBER(E487)),"Not counted: score isn't a number",IF(E487&lt;0,"Not counted: negative score",IF(U487=1,"Dropped (lowest)","Graded")))))))))))</f>
        <v/>
      </c>
      <c r="I487" s="16">
        <f>IF(P487=1,E487/F487,"")</f>
        <v/>
      </c>
      <c r="J487" s="17">
        <f>IF(W487="","",W487-Today)</f>
        <v/>
      </c>
      <c r="K487" t="n">
        <v>481</v>
      </c>
      <c r="L487">
        <f>IF(A487="","",IF(ISNUMBER(MATCH(A487,K_Name,0)),MATCH(A487,K_Name,0),""))</f>
        <v/>
      </c>
      <c r="M487">
        <f>IF(L487="","",INDEX(K_Mode,L487))</f>
        <v/>
      </c>
      <c r="N487">
        <f>IF(OR(L487="",B487=""),"",IF(ISNUMBER(MATCH(A487&amp;"|"&amp;B487,C_Key,0)),MATCH(A487&amp;"|"&amp;B487,C_Key,0),""))</f>
        <v/>
      </c>
      <c r="O487">
        <f>IF(N487="",0,INDEX(C_DropN,N487))</f>
        <v/>
      </c>
      <c r="P487">
        <f>IF(X487=1,IF(E487="",0,IF(ISNUMBER(E487),IF(E487&gt;=0,1,0),0)),0)</f>
        <v/>
      </c>
      <c r="Q487">
        <f>IF(AND(X487=1,E487=""),1,0)</f>
        <v/>
      </c>
      <c r="R487">
        <f>IF(P487=1,ROUND(E487/F487,10),"")</f>
        <v/>
      </c>
      <c r="S487">
        <f>IF(AND(P487=1,O487&gt;0),COUNTIFS(I_Course,A487,I_Cat,B487,I_Grd,1,I_Key,"&lt;"&amp;R487)+COUNTIFS(I_Course,A487,I_Cat,B487,I_Grd,1,I_Key,R487,I_Row,"&lt;"&amp;K487),"")</f>
        <v/>
      </c>
      <c r="T487">
        <f>IF(AND(P487=1,O487&gt;0),COUNTIFS(I_Course,A487,I_Cat,B487,I_Grd,1),"")</f>
        <v/>
      </c>
      <c r="U487">
        <f>IF(AND(P487=1,O487&gt;0),IF(S487&lt;MIN(O487,T487-1),1,0),0)</f>
        <v/>
      </c>
      <c r="V487">
        <f>IF(AND(P487=1,U487=0),1,0)</f>
        <v/>
      </c>
      <c r="W487">
        <f>IF(AND(Q487=1,ISNUMBER(D487)),INT(D487),"")</f>
        <v/>
      </c>
      <c r="X487">
        <f>IF(L487="",0,IF(G487="Yes",0,IF(NOT(ISNUMBER(F487)),0,IF(F487&lt;=0,0,IF(M487=3,1,IF(N487="",0,IF(INDEX(C_M,N487)=1,1,0)))))))</f>
        <v/>
      </c>
      <c r="Y487">
        <f>IF(LEFT(H487,3)="Not",1,0)</f>
        <v/>
      </c>
    </row>
    <row r="488">
      <c r="A488" s="18" t="n"/>
      <c r="B488" s="18" t="n"/>
      <c r="C488" s="18" t="n"/>
      <c r="D488" s="22" t="n"/>
      <c r="E488" s="19" t="n"/>
      <c r="F488" s="19" t="n"/>
      <c r="G488" s="18" t="n"/>
      <c r="H488" s="12">
        <f>IF(COUNTA(A488:G488)=0,"",IF(G488="Yes","Excused",IF(A488="","Not counted: course missing",IF(L488="","Not counted: course not on Courses sheet",IF(NOT(ISNUMBER(F488)),"Not counted: points possible missing",IF(F488&lt;=0,"Not counted: points possible missing",IF(X488=0,"Not counted: category not set up for this course",IF(E488="",IF(W488="","Upcoming",IF(W488&lt;Today,"Past due, no score yet","Upcoming")),IF(NOT(ISNUMBER(E488)),"Not counted: score isn't a number",IF(E488&lt;0,"Not counted: negative score",IF(U488=1,"Dropped (lowest)","Graded")))))))))))</f>
        <v/>
      </c>
      <c r="I488" s="16">
        <f>IF(P488=1,E488/F488,"")</f>
        <v/>
      </c>
      <c r="J488" s="17">
        <f>IF(W488="","",W488-Today)</f>
        <v/>
      </c>
      <c r="K488" t="n">
        <v>482</v>
      </c>
      <c r="L488">
        <f>IF(A488="","",IF(ISNUMBER(MATCH(A488,K_Name,0)),MATCH(A488,K_Name,0),""))</f>
        <v/>
      </c>
      <c r="M488">
        <f>IF(L488="","",INDEX(K_Mode,L488))</f>
        <v/>
      </c>
      <c r="N488">
        <f>IF(OR(L488="",B488=""),"",IF(ISNUMBER(MATCH(A488&amp;"|"&amp;B488,C_Key,0)),MATCH(A488&amp;"|"&amp;B488,C_Key,0),""))</f>
        <v/>
      </c>
      <c r="O488">
        <f>IF(N488="",0,INDEX(C_DropN,N488))</f>
        <v/>
      </c>
      <c r="P488">
        <f>IF(X488=1,IF(E488="",0,IF(ISNUMBER(E488),IF(E488&gt;=0,1,0),0)),0)</f>
        <v/>
      </c>
      <c r="Q488">
        <f>IF(AND(X488=1,E488=""),1,0)</f>
        <v/>
      </c>
      <c r="R488">
        <f>IF(P488=1,ROUND(E488/F488,10),"")</f>
        <v/>
      </c>
      <c r="S488">
        <f>IF(AND(P488=1,O488&gt;0),COUNTIFS(I_Course,A488,I_Cat,B488,I_Grd,1,I_Key,"&lt;"&amp;R488)+COUNTIFS(I_Course,A488,I_Cat,B488,I_Grd,1,I_Key,R488,I_Row,"&lt;"&amp;K488),"")</f>
        <v/>
      </c>
      <c r="T488">
        <f>IF(AND(P488=1,O488&gt;0),COUNTIFS(I_Course,A488,I_Cat,B488,I_Grd,1),"")</f>
        <v/>
      </c>
      <c r="U488">
        <f>IF(AND(P488=1,O488&gt;0),IF(S488&lt;MIN(O488,T488-1),1,0),0)</f>
        <v/>
      </c>
      <c r="V488">
        <f>IF(AND(P488=1,U488=0),1,0)</f>
        <v/>
      </c>
      <c r="W488">
        <f>IF(AND(Q488=1,ISNUMBER(D488)),INT(D488),"")</f>
        <v/>
      </c>
      <c r="X488">
        <f>IF(L488="",0,IF(G488="Yes",0,IF(NOT(ISNUMBER(F488)),0,IF(F488&lt;=0,0,IF(M488=3,1,IF(N488="",0,IF(INDEX(C_M,N488)=1,1,0)))))))</f>
        <v/>
      </c>
      <c r="Y488">
        <f>IF(LEFT(H488,3)="Not",1,0)</f>
        <v/>
      </c>
    </row>
    <row r="489">
      <c r="A489" s="18" t="n"/>
      <c r="B489" s="18" t="n"/>
      <c r="C489" s="18" t="n"/>
      <c r="D489" s="22" t="n"/>
      <c r="E489" s="19" t="n"/>
      <c r="F489" s="19" t="n"/>
      <c r="G489" s="18" t="n"/>
      <c r="H489" s="12">
        <f>IF(COUNTA(A489:G489)=0,"",IF(G489="Yes","Excused",IF(A489="","Not counted: course missing",IF(L489="","Not counted: course not on Courses sheet",IF(NOT(ISNUMBER(F489)),"Not counted: points possible missing",IF(F489&lt;=0,"Not counted: points possible missing",IF(X489=0,"Not counted: category not set up for this course",IF(E489="",IF(W489="","Upcoming",IF(W489&lt;Today,"Past due, no score yet","Upcoming")),IF(NOT(ISNUMBER(E489)),"Not counted: score isn't a number",IF(E489&lt;0,"Not counted: negative score",IF(U489=1,"Dropped (lowest)","Graded")))))))))))</f>
        <v/>
      </c>
      <c r="I489" s="16">
        <f>IF(P489=1,E489/F489,"")</f>
        <v/>
      </c>
      <c r="J489" s="17">
        <f>IF(W489="","",W489-Today)</f>
        <v/>
      </c>
      <c r="K489" t="n">
        <v>483</v>
      </c>
      <c r="L489">
        <f>IF(A489="","",IF(ISNUMBER(MATCH(A489,K_Name,0)),MATCH(A489,K_Name,0),""))</f>
        <v/>
      </c>
      <c r="M489">
        <f>IF(L489="","",INDEX(K_Mode,L489))</f>
        <v/>
      </c>
      <c r="N489">
        <f>IF(OR(L489="",B489=""),"",IF(ISNUMBER(MATCH(A489&amp;"|"&amp;B489,C_Key,0)),MATCH(A489&amp;"|"&amp;B489,C_Key,0),""))</f>
        <v/>
      </c>
      <c r="O489">
        <f>IF(N489="",0,INDEX(C_DropN,N489))</f>
        <v/>
      </c>
      <c r="P489">
        <f>IF(X489=1,IF(E489="",0,IF(ISNUMBER(E489),IF(E489&gt;=0,1,0),0)),0)</f>
        <v/>
      </c>
      <c r="Q489">
        <f>IF(AND(X489=1,E489=""),1,0)</f>
        <v/>
      </c>
      <c r="R489">
        <f>IF(P489=1,ROUND(E489/F489,10),"")</f>
        <v/>
      </c>
      <c r="S489">
        <f>IF(AND(P489=1,O489&gt;0),COUNTIFS(I_Course,A489,I_Cat,B489,I_Grd,1,I_Key,"&lt;"&amp;R489)+COUNTIFS(I_Course,A489,I_Cat,B489,I_Grd,1,I_Key,R489,I_Row,"&lt;"&amp;K489),"")</f>
        <v/>
      </c>
      <c r="T489">
        <f>IF(AND(P489=1,O489&gt;0),COUNTIFS(I_Course,A489,I_Cat,B489,I_Grd,1),"")</f>
        <v/>
      </c>
      <c r="U489">
        <f>IF(AND(P489=1,O489&gt;0),IF(S489&lt;MIN(O489,T489-1),1,0),0)</f>
        <v/>
      </c>
      <c r="V489">
        <f>IF(AND(P489=1,U489=0),1,0)</f>
        <v/>
      </c>
      <c r="W489">
        <f>IF(AND(Q489=1,ISNUMBER(D489)),INT(D489),"")</f>
        <v/>
      </c>
      <c r="X489">
        <f>IF(L489="",0,IF(G489="Yes",0,IF(NOT(ISNUMBER(F489)),0,IF(F489&lt;=0,0,IF(M489=3,1,IF(N489="",0,IF(INDEX(C_M,N489)=1,1,0)))))))</f>
        <v/>
      </c>
      <c r="Y489">
        <f>IF(LEFT(H489,3)="Not",1,0)</f>
        <v/>
      </c>
    </row>
    <row r="490">
      <c r="A490" s="18" t="n"/>
      <c r="B490" s="18" t="n"/>
      <c r="C490" s="18" t="n"/>
      <c r="D490" s="22" t="n"/>
      <c r="E490" s="19" t="n"/>
      <c r="F490" s="19" t="n"/>
      <c r="G490" s="18" t="n"/>
      <c r="H490" s="12">
        <f>IF(COUNTA(A490:G490)=0,"",IF(G490="Yes","Excused",IF(A490="","Not counted: course missing",IF(L490="","Not counted: course not on Courses sheet",IF(NOT(ISNUMBER(F490)),"Not counted: points possible missing",IF(F490&lt;=0,"Not counted: points possible missing",IF(X490=0,"Not counted: category not set up for this course",IF(E490="",IF(W490="","Upcoming",IF(W490&lt;Today,"Past due, no score yet","Upcoming")),IF(NOT(ISNUMBER(E490)),"Not counted: score isn't a number",IF(E490&lt;0,"Not counted: negative score",IF(U490=1,"Dropped (lowest)","Graded")))))))))))</f>
        <v/>
      </c>
      <c r="I490" s="16">
        <f>IF(P490=1,E490/F490,"")</f>
        <v/>
      </c>
      <c r="J490" s="17">
        <f>IF(W490="","",W490-Today)</f>
        <v/>
      </c>
      <c r="K490" t="n">
        <v>484</v>
      </c>
      <c r="L490">
        <f>IF(A490="","",IF(ISNUMBER(MATCH(A490,K_Name,0)),MATCH(A490,K_Name,0),""))</f>
        <v/>
      </c>
      <c r="M490">
        <f>IF(L490="","",INDEX(K_Mode,L490))</f>
        <v/>
      </c>
      <c r="N490">
        <f>IF(OR(L490="",B490=""),"",IF(ISNUMBER(MATCH(A490&amp;"|"&amp;B490,C_Key,0)),MATCH(A490&amp;"|"&amp;B490,C_Key,0),""))</f>
        <v/>
      </c>
      <c r="O490">
        <f>IF(N490="",0,INDEX(C_DropN,N490))</f>
        <v/>
      </c>
      <c r="P490">
        <f>IF(X490=1,IF(E490="",0,IF(ISNUMBER(E490),IF(E490&gt;=0,1,0),0)),0)</f>
        <v/>
      </c>
      <c r="Q490">
        <f>IF(AND(X490=1,E490=""),1,0)</f>
        <v/>
      </c>
      <c r="R490">
        <f>IF(P490=1,ROUND(E490/F490,10),"")</f>
        <v/>
      </c>
      <c r="S490">
        <f>IF(AND(P490=1,O490&gt;0),COUNTIFS(I_Course,A490,I_Cat,B490,I_Grd,1,I_Key,"&lt;"&amp;R490)+COUNTIFS(I_Course,A490,I_Cat,B490,I_Grd,1,I_Key,R490,I_Row,"&lt;"&amp;K490),"")</f>
        <v/>
      </c>
      <c r="T490">
        <f>IF(AND(P490=1,O490&gt;0),COUNTIFS(I_Course,A490,I_Cat,B490,I_Grd,1),"")</f>
        <v/>
      </c>
      <c r="U490">
        <f>IF(AND(P490=1,O490&gt;0),IF(S490&lt;MIN(O490,T490-1),1,0),0)</f>
        <v/>
      </c>
      <c r="V490">
        <f>IF(AND(P490=1,U490=0),1,0)</f>
        <v/>
      </c>
      <c r="W490">
        <f>IF(AND(Q490=1,ISNUMBER(D490)),INT(D490),"")</f>
        <v/>
      </c>
      <c r="X490">
        <f>IF(L490="",0,IF(G490="Yes",0,IF(NOT(ISNUMBER(F490)),0,IF(F490&lt;=0,0,IF(M490=3,1,IF(N490="",0,IF(INDEX(C_M,N490)=1,1,0)))))))</f>
        <v/>
      </c>
      <c r="Y490">
        <f>IF(LEFT(H490,3)="Not",1,0)</f>
        <v/>
      </c>
    </row>
    <row r="491">
      <c r="A491" s="18" t="n"/>
      <c r="B491" s="18" t="n"/>
      <c r="C491" s="18" t="n"/>
      <c r="D491" s="22" t="n"/>
      <c r="E491" s="19" t="n"/>
      <c r="F491" s="19" t="n"/>
      <c r="G491" s="18" t="n"/>
      <c r="H491" s="12">
        <f>IF(COUNTA(A491:G491)=0,"",IF(G491="Yes","Excused",IF(A491="","Not counted: course missing",IF(L491="","Not counted: course not on Courses sheet",IF(NOT(ISNUMBER(F491)),"Not counted: points possible missing",IF(F491&lt;=0,"Not counted: points possible missing",IF(X491=0,"Not counted: category not set up for this course",IF(E491="",IF(W491="","Upcoming",IF(W491&lt;Today,"Past due, no score yet","Upcoming")),IF(NOT(ISNUMBER(E491)),"Not counted: score isn't a number",IF(E491&lt;0,"Not counted: negative score",IF(U491=1,"Dropped (lowest)","Graded")))))))))))</f>
        <v/>
      </c>
      <c r="I491" s="16">
        <f>IF(P491=1,E491/F491,"")</f>
        <v/>
      </c>
      <c r="J491" s="17">
        <f>IF(W491="","",W491-Today)</f>
        <v/>
      </c>
      <c r="K491" t="n">
        <v>485</v>
      </c>
      <c r="L491">
        <f>IF(A491="","",IF(ISNUMBER(MATCH(A491,K_Name,0)),MATCH(A491,K_Name,0),""))</f>
        <v/>
      </c>
      <c r="M491">
        <f>IF(L491="","",INDEX(K_Mode,L491))</f>
        <v/>
      </c>
      <c r="N491">
        <f>IF(OR(L491="",B491=""),"",IF(ISNUMBER(MATCH(A491&amp;"|"&amp;B491,C_Key,0)),MATCH(A491&amp;"|"&amp;B491,C_Key,0),""))</f>
        <v/>
      </c>
      <c r="O491">
        <f>IF(N491="",0,INDEX(C_DropN,N491))</f>
        <v/>
      </c>
      <c r="P491">
        <f>IF(X491=1,IF(E491="",0,IF(ISNUMBER(E491),IF(E491&gt;=0,1,0),0)),0)</f>
        <v/>
      </c>
      <c r="Q491">
        <f>IF(AND(X491=1,E491=""),1,0)</f>
        <v/>
      </c>
      <c r="R491">
        <f>IF(P491=1,ROUND(E491/F491,10),"")</f>
        <v/>
      </c>
      <c r="S491">
        <f>IF(AND(P491=1,O491&gt;0),COUNTIFS(I_Course,A491,I_Cat,B491,I_Grd,1,I_Key,"&lt;"&amp;R491)+COUNTIFS(I_Course,A491,I_Cat,B491,I_Grd,1,I_Key,R491,I_Row,"&lt;"&amp;K491),"")</f>
        <v/>
      </c>
      <c r="T491">
        <f>IF(AND(P491=1,O491&gt;0),COUNTIFS(I_Course,A491,I_Cat,B491,I_Grd,1),"")</f>
        <v/>
      </c>
      <c r="U491">
        <f>IF(AND(P491=1,O491&gt;0),IF(S491&lt;MIN(O491,T491-1),1,0),0)</f>
        <v/>
      </c>
      <c r="V491">
        <f>IF(AND(P491=1,U491=0),1,0)</f>
        <v/>
      </c>
      <c r="W491">
        <f>IF(AND(Q491=1,ISNUMBER(D491)),INT(D491),"")</f>
        <v/>
      </c>
      <c r="X491">
        <f>IF(L491="",0,IF(G491="Yes",0,IF(NOT(ISNUMBER(F491)),0,IF(F491&lt;=0,0,IF(M491=3,1,IF(N491="",0,IF(INDEX(C_M,N491)=1,1,0)))))))</f>
        <v/>
      </c>
      <c r="Y491">
        <f>IF(LEFT(H491,3)="Not",1,0)</f>
        <v/>
      </c>
    </row>
    <row r="492">
      <c r="A492" s="18" t="n"/>
      <c r="B492" s="18" t="n"/>
      <c r="C492" s="18" t="n"/>
      <c r="D492" s="22" t="n"/>
      <c r="E492" s="19" t="n"/>
      <c r="F492" s="19" t="n"/>
      <c r="G492" s="18" t="n"/>
      <c r="H492" s="12">
        <f>IF(COUNTA(A492:G492)=0,"",IF(G492="Yes","Excused",IF(A492="","Not counted: course missing",IF(L492="","Not counted: course not on Courses sheet",IF(NOT(ISNUMBER(F492)),"Not counted: points possible missing",IF(F492&lt;=0,"Not counted: points possible missing",IF(X492=0,"Not counted: category not set up for this course",IF(E492="",IF(W492="","Upcoming",IF(W492&lt;Today,"Past due, no score yet","Upcoming")),IF(NOT(ISNUMBER(E492)),"Not counted: score isn't a number",IF(E492&lt;0,"Not counted: negative score",IF(U492=1,"Dropped (lowest)","Graded")))))))))))</f>
        <v/>
      </c>
      <c r="I492" s="16">
        <f>IF(P492=1,E492/F492,"")</f>
        <v/>
      </c>
      <c r="J492" s="17">
        <f>IF(W492="","",W492-Today)</f>
        <v/>
      </c>
      <c r="K492" t="n">
        <v>486</v>
      </c>
      <c r="L492">
        <f>IF(A492="","",IF(ISNUMBER(MATCH(A492,K_Name,0)),MATCH(A492,K_Name,0),""))</f>
        <v/>
      </c>
      <c r="M492">
        <f>IF(L492="","",INDEX(K_Mode,L492))</f>
        <v/>
      </c>
      <c r="N492">
        <f>IF(OR(L492="",B492=""),"",IF(ISNUMBER(MATCH(A492&amp;"|"&amp;B492,C_Key,0)),MATCH(A492&amp;"|"&amp;B492,C_Key,0),""))</f>
        <v/>
      </c>
      <c r="O492">
        <f>IF(N492="",0,INDEX(C_DropN,N492))</f>
        <v/>
      </c>
      <c r="P492">
        <f>IF(X492=1,IF(E492="",0,IF(ISNUMBER(E492),IF(E492&gt;=0,1,0),0)),0)</f>
        <v/>
      </c>
      <c r="Q492">
        <f>IF(AND(X492=1,E492=""),1,0)</f>
        <v/>
      </c>
      <c r="R492">
        <f>IF(P492=1,ROUND(E492/F492,10),"")</f>
        <v/>
      </c>
      <c r="S492">
        <f>IF(AND(P492=1,O492&gt;0),COUNTIFS(I_Course,A492,I_Cat,B492,I_Grd,1,I_Key,"&lt;"&amp;R492)+COUNTIFS(I_Course,A492,I_Cat,B492,I_Grd,1,I_Key,R492,I_Row,"&lt;"&amp;K492),"")</f>
        <v/>
      </c>
      <c r="T492">
        <f>IF(AND(P492=1,O492&gt;0),COUNTIFS(I_Course,A492,I_Cat,B492,I_Grd,1),"")</f>
        <v/>
      </c>
      <c r="U492">
        <f>IF(AND(P492=1,O492&gt;0),IF(S492&lt;MIN(O492,T492-1),1,0),0)</f>
        <v/>
      </c>
      <c r="V492">
        <f>IF(AND(P492=1,U492=0),1,0)</f>
        <v/>
      </c>
      <c r="W492">
        <f>IF(AND(Q492=1,ISNUMBER(D492)),INT(D492),"")</f>
        <v/>
      </c>
      <c r="X492">
        <f>IF(L492="",0,IF(G492="Yes",0,IF(NOT(ISNUMBER(F492)),0,IF(F492&lt;=0,0,IF(M492=3,1,IF(N492="",0,IF(INDEX(C_M,N492)=1,1,0)))))))</f>
        <v/>
      </c>
      <c r="Y492">
        <f>IF(LEFT(H492,3)="Not",1,0)</f>
        <v/>
      </c>
    </row>
    <row r="493">
      <c r="A493" s="18" t="n"/>
      <c r="B493" s="18" t="n"/>
      <c r="C493" s="18" t="n"/>
      <c r="D493" s="22" t="n"/>
      <c r="E493" s="19" t="n"/>
      <c r="F493" s="19" t="n"/>
      <c r="G493" s="18" t="n"/>
      <c r="H493" s="12">
        <f>IF(COUNTA(A493:G493)=0,"",IF(G493="Yes","Excused",IF(A493="","Not counted: course missing",IF(L493="","Not counted: course not on Courses sheet",IF(NOT(ISNUMBER(F493)),"Not counted: points possible missing",IF(F493&lt;=0,"Not counted: points possible missing",IF(X493=0,"Not counted: category not set up for this course",IF(E493="",IF(W493="","Upcoming",IF(W493&lt;Today,"Past due, no score yet","Upcoming")),IF(NOT(ISNUMBER(E493)),"Not counted: score isn't a number",IF(E493&lt;0,"Not counted: negative score",IF(U493=1,"Dropped (lowest)","Graded")))))))))))</f>
        <v/>
      </c>
      <c r="I493" s="16">
        <f>IF(P493=1,E493/F493,"")</f>
        <v/>
      </c>
      <c r="J493" s="17">
        <f>IF(W493="","",W493-Today)</f>
        <v/>
      </c>
      <c r="K493" t="n">
        <v>487</v>
      </c>
      <c r="L493">
        <f>IF(A493="","",IF(ISNUMBER(MATCH(A493,K_Name,0)),MATCH(A493,K_Name,0),""))</f>
        <v/>
      </c>
      <c r="M493">
        <f>IF(L493="","",INDEX(K_Mode,L493))</f>
        <v/>
      </c>
      <c r="N493">
        <f>IF(OR(L493="",B493=""),"",IF(ISNUMBER(MATCH(A493&amp;"|"&amp;B493,C_Key,0)),MATCH(A493&amp;"|"&amp;B493,C_Key,0),""))</f>
        <v/>
      </c>
      <c r="O493">
        <f>IF(N493="",0,INDEX(C_DropN,N493))</f>
        <v/>
      </c>
      <c r="P493">
        <f>IF(X493=1,IF(E493="",0,IF(ISNUMBER(E493),IF(E493&gt;=0,1,0),0)),0)</f>
        <v/>
      </c>
      <c r="Q493">
        <f>IF(AND(X493=1,E493=""),1,0)</f>
        <v/>
      </c>
      <c r="R493">
        <f>IF(P493=1,ROUND(E493/F493,10),"")</f>
        <v/>
      </c>
      <c r="S493">
        <f>IF(AND(P493=1,O493&gt;0),COUNTIFS(I_Course,A493,I_Cat,B493,I_Grd,1,I_Key,"&lt;"&amp;R493)+COUNTIFS(I_Course,A493,I_Cat,B493,I_Grd,1,I_Key,R493,I_Row,"&lt;"&amp;K493),"")</f>
        <v/>
      </c>
      <c r="T493">
        <f>IF(AND(P493=1,O493&gt;0),COUNTIFS(I_Course,A493,I_Cat,B493,I_Grd,1),"")</f>
        <v/>
      </c>
      <c r="U493">
        <f>IF(AND(P493=1,O493&gt;0),IF(S493&lt;MIN(O493,T493-1),1,0),0)</f>
        <v/>
      </c>
      <c r="V493">
        <f>IF(AND(P493=1,U493=0),1,0)</f>
        <v/>
      </c>
      <c r="W493">
        <f>IF(AND(Q493=1,ISNUMBER(D493)),INT(D493),"")</f>
        <v/>
      </c>
      <c r="X493">
        <f>IF(L493="",0,IF(G493="Yes",0,IF(NOT(ISNUMBER(F493)),0,IF(F493&lt;=0,0,IF(M493=3,1,IF(N493="",0,IF(INDEX(C_M,N493)=1,1,0)))))))</f>
        <v/>
      </c>
      <c r="Y493">
        <f>IF(LEFT(H493,3)="Not",1,0)</f>
        <v/>
      </c>
    </row>
    <row r="494">
      <c r="A494" s="18" t="n"/>
      <c r="B494" s="18" t="n"/>
      <c r="C494" s="18" t="n"/>
      <c r="D494" s="22" t="n"/>
      <c r="E494" s="19" t="n"/>
      <c r="F494" s="19" t="n"/>
      <c r="G494" s="18" t="n"/>
      <c r="H494" s="12">
        <f>IF(COUNTA(A494:G494)=0,"",IF(G494="Yes","Excused",IF(A494="","Not counted: course missing",IF(L494="","Not counted: course not on Courses sheet",IF(NOT(ISNUMBER(F494)),"Not counted: points possible missing",IF(F494&lt;=0,"Not counted: points possible missing",IF(X494=0,"Not counted: category not set up for this course",IF(E494="",IF(W494="","Upcoming",IF(W494&lt;Today,"Past due, no score yet","Upcoming")),IF(NOT(ISNUMBER(E494)),"Not counted: score isn't a number",IF(E494&lt;0,"Not counted: negative score",IF(U494=1,"Dropped (lowest)","Graded")))))))))))</f>
        <v/>
      </c>
      <c r="I494" s="16">
        <f>IF(P494=1,E494/F494,"")</f>
        <v/>
      </c>
      <c r="J494" s="17">
        <f>IF(W494="","",W494-Today)</f>
        <v/>
      </c>
      <c r="K494" t="n">
        <v>488</v>
      </c>
      <c r="L494">
        <f>IF(A494="","",IF(ISNUMBER(MATCH(A494,K_Name,0)),MATCH(A494,K_Name,0),""))</f>
        <v/>
      </c>
      <c r="M494">
        <f>IF(L494="","",INDEX(K_Mode,L494))</f>
        <v/>
      </c>
      <c r="N494">
        <f>IF(OR(L494="",B494=""),"",IF(ISNUMBER(MATCH(A494&amp;"|"&amp;B494,C_Key,0)),MATCH(A494&amp;"|"&amp;B494,C_Key,0),""))</f>
        <v/>
      </c>
      <c r="O494">
        <f>IF(N494="",0,INDEX(C_DropN,N494))</f>
        <v/>
      </c>
      <c r="P494">
        <f>IF(X494=1,IF(E494="",0,IF(ISNUMBER(E494),IF(E494&gt;=0,1,0),0)),0)</f>
        <v/>
      </c>
      <c r="Q494">
        <f>IF(AND(X494=1,E494=""),1,0)</f>
        <v/>
      </c>
      <c r="R494">
        <f>IF(P494=1,ROUND(E494/F494,10),"")</f>
        <v/>
      </c>
      <c r="S494">
        <f>IF(AND(P494=1,O494&gt;0),COUNTIFS(I_Course,A494,I_Cat,B494,I_Grd,1,I_Key,"&lt;"&amp;R494)+COUNTIFS(I_Course,A494,I_Cat,B494,I_Grd,1,I_Key,R494,I_Row,"&lt;"&amp;K494),"")</f>
        <v/>
      </c>
      <c r="T494">
        <f>IF(AND(P494=1,O494&gt;0),COUNTIFS(I_Course,A494,I_Cat,B494,I_Grd,1),"")</f>
        <v/>
      </c>
      <c r="U494">
        <f>IF(AND(P494=1,O494&gt;0),IF(S494&lt;MIN(O494,T494-1),1,0),0)</f>
        <v/>
      </c>
      <c r="V494">
        <f>IF(AND(P494=1,U494=0),1,0)</f>
        <v/>
      </c>
      <c r="W494">
        <f>IF(AND(Q494=1,ISNUMBER(D494)),INT(D494),"")</f>
        <v/>
      </c>
      <c r="X494">
        <f>IF(L494="",0,IF(G494="Yes",0,IF(NOT(ISNUMBER(F494)),0,IF(F494&lt;=0,0,IF(M494=3,1,IF(N494="",0,IF(INDEX(C_M,N494)=1,1,0)))))))</f>
        <v/>
      </c>
      <c r="Y494">
        <f>IF(LEFT(H494,3)="Not",1,0)</f>
        <v/>
      </c>
    </row>
    <row r="495">
      <c r="A495" s="18" t="n"/>
      <c r="B495" s="18" t="n"/>
      <c r="C495" s="18" t="n"/>
      <c r="D495" s="22" t="n"/>
      <c r="E495" s="19" t="n"/>
      <c r="F495" s="19" t="n"/>
      <c r="G495" s="18" t="n"/>
      <c r="H495" s="12">
        <f>IF(COUNTA(A495:G495)=0,"",IF(G495="Yes","Excused",IF(A495="","Not counted: course missing",IF(L495="","Not counted: course not on Courses sheet",IF(NOT(ISNUMBER(F495)),"Not counted: points possible missing",IF(F495&lt;=0,"Not counted: points possible missing",IF(X495=0,"Not counted: category not set up for this course",IF(E495="",IF(W495="","Upcoming",IF(W495&lt;Today,"Past due, no score yet","Upcoming")),IF(NOT(ISNUMBER(E495)),"Not counted: score isn't a number",IF(E495&lt;0,"Not counted: negative score",IF(U495=1,"Dropped (lowest)","Graded")))))))))))</f>
        <v/>
      </c>
      <c r="I495" s="16">
        <f>IF(P495=1,E495/F495,"")</f>
        <v/>
      </c>
      <c r="J495" s="17">
        <f>IF(W495="","",W495-Today)</f>
        <v/>
      </c>
      <c r="K495" t="n">
        <v>489</v>
      </c>
      <c r="L495">
        <f>IF(A495="","",IF(ISNUMBER(MATCH(A495,K_Name,0)),MATCH(A495,K_Name,0),""))</f>
        <v/>
      </c>
      <c r="M495">
        <f>IF(L495="","",INDEX(K_Mode,L495))</f>
        <v/>
      </c>
      <c r="N495">
        <f>IF(OR(L495="",B495=""),"",IF(ISNUMBER(MATCH(A495&amp;"|"&amp;B495,C_Key,0)),MATCH(A495&amp;"|"&amp;B495,C_Key,0),""))</f>
        <v/>
      </c>
      <c r="O495">
        <f>IF(N495="",0,INDEX(C_DropN,N495))</f>
        <v/>
      </c>
      <c r="P495">
        <f>IF(X495=1,IF(E495="",0,IF(ISNUMBER(E495),IF(E495&gt;=0,1,0),0)),0)</f>
        <v/>
      </c>
      <c r="Q495">
        <f>IF(AND(X495=1,E495=""),1,0)</f>
        <v/>
      </c>
      <c r="R495">
        <f>IF(P495=1,ROUND(E495/F495,10),"")</f>
        <v/>
      </c>
      <c r="S495">
        <f>IF(AND(P495=1,O495&gt;0),COUNTIFS(I_Course,A495,I_Cat,B495,I_Grd,1,I_Key,"&lt;"&amp;R495)+COUNTIFS(I_Course,A495,I_Cat,B495,I_Grd,1,I_Key,R495,I_Row,"&lt;"&amp;K495),"")</f>
        <v/>
      </c>
      <c r="T495">
        <f>IF(AND(P495=1,O495&gt;0),COUNTIFS(I_Course,A495,I_Cat,B495,I_Grd,1),"")</f>
        <v/>
      </c>
      <c r="U495">
        <f>IF(AND(P495=1,O495&gt;0),IF(S495&lt;MIN(O495,T495-1),1,0),0)</f>
        <v/>
      </c>
      <c r="V495">
        <f>IF(AND(P495=1,U495=0),1,0)</f>
        <v/>
      </c>
      <c r="W495">
        <f>IF(AND(Q495=1,ISNUMBER(D495)),INT(D495),"")</f>
        <v/>
      </c>
      <c r="X495">
        <f>IF(L495="",0,IF(G495="Yes",0,IF(NOT(ISNUMBER(F495)),0,IF(F495&lt;=0,0,IF(M495=3,1,IF(N495="",0,IF(INDEX(C_M,N495)=1,1,0)))))))</f>
        <v/>
      </c>
      <c r="Y495">
        <f>IF(LEFT(H495,3)="Not",1,0)</f>
        <v/>
      </c>
    </row>
    <row r="496">
      <c r="A496" s="18" t="n"/>
      <c r="B496" s="18" t="n"/>
      <c r="C496" s="18" t="n"/>
      <c r="D496" s="22" t="n"/>
      <c r="E496" s="19" t="n"/>
      <c r="F496" s="19" t="n"/>
      <c r="G496" s="18" t="n"/>
      <c r="H496" s="12">
        <f>IF(COUNTA(A496:G496)=0,"",IF(G496="Yes","Excused",IF(A496="","Not counted: course missing",IF(L496="","Not counted: course not on Courses sheet",IF(NOT(ISNUMBER(F496)),"Not counted: points possible missing",IF(F496&lt;=0,"Not counted: points possible missing",IF(X496=0,"Not counted: category not set up for this course",IF(E496="",IF(W496="","Upcoming",IF(W496&lt;Today,"Past due, no score yet","Upcoming")),IF(NOT(ISNUMBER(E496)),"Not counted: score isn't a number",IF(E496&lt;0,"Not counted: negative score",IF(U496=1,"Dropped (lowest)","Graded")))))))))))</f>
        <v/>
      </c>
      <c r="I496" s="16">
        <f>IF(P496=1,E496/F496,"")</f>
        <v/>
      </c>
      <c r="J496" s="17">
        <f>IF(W496="","",W496-Today)</f>
        <v/>
      </c>
      <c r="K496" t="n">
        <v>490</v>
      </c>
      <c r="L496">
        <f>IF(A496="","",IF(ISNUMBER(MATCH(A496,K_Name,0)),MATCH(A496,K_Name,0),""))</f>
        <v/>
      </c>
      <c r="M496">
        <f>IF(L496="","",INDEX(K_Mode,L496))</f>
        <v/>
      </c>
      <c r="N496">
        <f>IF(OR(L496="",B496=""),"",IF(ISNUMBER(MATCH(A496&amp;"|"&amp;B496,C_Key,0)),MATCH(A496&amp;"|"&amp;B496,C_Key,0),""))</f>
        <v/>
      </c>
      <c r="O496">
        <f>IF(N496="",0,INDEX(C_DropN,N496))</f>
        <v/>
      </c>
      <c r="P496">
        <f>IF(X496=1,IF(E496="",0,IF(ISNUMBER(E496),IF(E496&gt;=0,1,0),0)),0)</f>
        <v/>
      </c>
      <c r="Q496">
        <f>IF(AND(X496=1,E496=""),1,0)</f>
        <v/>
      </c>
      <c r="R496">
        <f>IF(P496=1,ROUND(E496/F496,10),"")</f>
        <v/>
      </c>
      <c r="S496">
        <f>IF(AND(P496=1,O496&gt;0),COUNTIFS(I_Course,A496,I_Cat,B496,I_Grd,1,I_Key,"&lt;"&amp;R496)+COUNTIFS(I_Course,A496,I_Cat,B496,I_Grd,1,I_Key,R496,I_Row,"&lt;"&amp;K496),"")</f>
        <v/>
      </c>
      <c r="T496">
        <f>IF(AND(P496=1,O496&gt;0),COUNTIFS(I_Course,A496,I_Cat,B496,I_Grd,1),"")</f>
        <v/>
      </c>
      <c r="U496">
        <f>IF(AND(P496=1,O496&gt;0),IF(S496&lt;MIN(O496,T496-1),1,0),0)</f>
        <v/>
      </c>
      <c r="V496">
        <f>IF(AND(P496=1,U496=0),1,0)</f>
        <v/>
      </c>
      <c r="W496">
        <f>IF(AND(Q496=1,ISNUMBER(D496)),INT(D496),"")</f>
        <v/>
      </c>
      <c r="X496">
        <f>IF(L496="",0,IF(G496="Yes",0,IF(NOT(ISNUMBER(F496)),0,IF(F496&lt;=0,0,IF(M496=3,1,IF(N496="",0,IF(INDEX(C_M,N496)=1,1,0)))))))</f>
        <v/>
      </c>
      <c r="Y496">
        <f>IF(LEFT(H496,3)="Not",1,0)</f>
        <v/>
      </c>
    </row>
    <row r="497">
      <c r="A497" s="18" t="n"/>
      <c r="B497" s="18" t="n"/>
      <c r="C497" s="18" t="n"/>
      <c r="D497" s="22" t="n"/>
      <c r="E497" s="19" t="n"/>
      <c r="F497" s="19" t="n"/>
      <c r="G497" s="18" t="n"/>
      <c r="H497" s="12">
        <f>IF(COUNTA(A497:G497)=0,"",IF(G497="Yes","Excused",IF(A497="","Not counted: course missing",IF(L497="","Not counted: course not on Courses sheet",IF(NOT(ISNUMBER(F497)),"Not counted: points possible missing",IF(F497&lt;=0,"Not counted: points possible missing",IF(X497=0,"Not counted: category not set up for this course",IF(E497="",IF(W497="","Upcoming",IF(W497&lt;Today,"Past due, no score yet","Upcoming")),IF(NOT(ISNUMBER(E497)),"Not counted: score isn't a number",IF(E497&lt;0,"Not counted: negative score",IF(U497=1,"Dropped (lowest)","Graded")))))))))))</f>
        <v/>
      </c>
      <c r="I497" s="16">
        <f>IF(P497=1,E497/F497,"")</f>
        <v/>
      </c>
      <c r="J497" s="17">
        <f>IF(W497="","",W497-Today)</f>
        <v/>
      </c>
      <c r="K497" t="n">
        <v>491</v>
      </c>
      <c r="L497">
        <f>IF(A497="","",IF(ISNUMBER(MATCH(A497,K_Name,0)),MATCH(A497,K_Name,0),""))</f>
        <v/>
      </c>
      <c r="M497">
        <f>IF(L497="","",INDEX(K_Mode,L497))</f>
        <v/>
      </c>
      <c r="N497">
        <f>IF(OR(L497="",B497=""),"",IF(ISNUMBER(MATCH(A497&amp;"|"&amp;B497,C_Key,0)),MATCH(A497&amp;"|"&amp;B497,C_Key,0),""))</f>
        <v/>
      </c>
      <c r="O497">
        <f>IF(N497="",0,INDEX(C_DropN,N497))</f>
        <v/>
      </c>
      <c r="P497">
        <f>IF(X497=1,IF(E497="",0,IF(ISNUMBER(E497),IF(E497&gt;=0,1,0),0)),0)</f>
        <v/>
      </c>
      <c r="Q497">
        <f>IF(AND(X497=1,E497=""),1,0)</f>
        <v/>
      </c>
      <c r="R497">
        <f>IF(P497=1,ROUND(E497/F497,10),"")</f>
        <v/>
      </c>
      <c r="S497">
        <f>IF(AND(P497=1,O497&gt;0),COUNTIFS(I_Course,A497,I_Cat,B497,I_Grd,1,I_Key,"&lt;"&amp;R497)+COUNTIFS(I_Course,A497,I_Cat,B497,I_Grd,1,I_Key,R497,I_Row,"&lt;"&amp;K497),"")</f>
        <v/>
      </c>
      <c r="T497">
        <f>IF(AND(P497=1,O497&gt;0),COUNTIFS(I_Course,A497,I_Cat,B497,I_Grd,1),"")</f>
        <v/>
      </c>
      <c r="U497">
        <f>IF(AND(P497=1,O497&gt;0),IF(S497&lt;MIN(O497,T497-1),1,0),0)</f>
        <v/>
      </c>
      <c r="V497">
        <f>IF(AND(P497=1,U497=0),1,0)</f>
        <v/>
      </c>
      <c r="W497">
        <f>IF(AND(Q497=1,ISNUMBER(D497)),INT(D497),"")</f>
        <v/>
      </c>
      <c r="X497">
        <f>IF(L497="",0,IF(G497="Yes",0,IF(NOT(ISNUMBER(F497)),0,IF(F497&lt;=0,0,IF(M497=3,1,IF(N497="",0,IF(INDEX(C_M,N497)=1,1,0)))))))</f>
        <v/>
      </c>
      <c r="Y497">
        <f>IF(LEFT(H497,3)="Not",1,0)</f>
        <v/>
      </c>
    </row>
    <row r="498">
      <c r="A498" s="18" t="n"/>
      <c r="B498" s="18" t="n"/>
      <c r="C498" s="18" t="n"/>
      <c r="D498" s="22" t="n"/>
      <c r="E498" s="19" t="n"/>
      <c r="F498" s="19" t="n"/>
      <c r="G498" s="18" t="n"/>
      <c r="H498" s="12">
        <f>IF(COUNTA(A498:G498)=0,"",IF(G498="Yes","Excused",IF(A498="","Not counted: course missing",IF(L498="","Not counted: course not on Courses sheet",IF(NOT(ISNUMBER(F498)),"Not counted: points possible missing",IF(F498&lt;=0,"Not counted: points possible missing",IF(X498=0,"Not counted: category not set up for this course",IF(E498="",IF(W498="","Upcoming",IF(W498&lt;Today,"Past due, no score yet","Upcoming")),IF(NOT(ISNUMBER(E498)),"Not counted: score isn't a number",IF(E498&lt;0,"Not counted: negative score",IF(U498=1,"Dropped (lowest)","Graded")))))))))))</f>
        <v/>
      </c>
      <c r="I498" s="16">
        <f>IF(P498=1,E498/F498,"")</f>
        <v/>
      </c>
      <c r="J498" s="17">
        <f>IF(W498="","",W498-Today)</f>
        <v/>
      </c>
      <c r="K498" t="n">
        <v>492</v>
      </c>
      <c r="L498">
        <f>IF(A498="","",IF(ISNUMBER(MATCH(A498,K_Name,0)),MATCH(A498,K_Name,0),""))</f>
        <v/>
      </c>
      <c r="M498">
        <f>IF(L498="","",INDEX(K_Mode,L498))</f>
        <v/>
      </c>
      <c r="N498">
        <f>IF(OR(L498="",B498=""),"",IF(ISNUMBER(MATCH(A498&amp;"|"&amp;B498,C_Key,0)),MATCH(A498&amp;"|"&amp;B498,C_Key,0),""))</f>
        <v/>
      </c>
      <c r="O498">
        <f>IF(N498="",0,INDEX(C_DropN,N498))</f>
        <v/>
      </c>
      <c r="P498">
        <f>IF(X498=1,IF(E498="",0,IF(ISNUMBER(E498),IF(E498&gt;=0,1,0),0)),0)</f>
        <v/>
      </c>
      <c r="Q498">
        <f>IF(AND(X498=1,E498=""),1,0)</f>
        <v/>
      </c>
      <c r="R498">
        <f>IF(P498=1,ROUND(E498/F498,10),"")</f>
        <v/>
      </c>
      <c r="S498">
        <f>IF(AND(P498=1,O498&gt;0),COUNTIFS(I_Course,A498,I_Cat,B498,I_Grd,1,I_Key,"&lt;"&amp;R498)+COUNTIFS(I_Course,A498,I_Cat,B498,I_Grd,1,I_Key,R498,I_Row,"&lt;"&amp;K498),"")</f>
        <v/>
      </c>
      <c r="T498">
        <f>IF(AND(P498=1,O498&gt;0),COUNTIFS(I_Course,A498,I_Cat,B498,I_Grd,1),"")</f>
        <v/>
      </c>
      <c r="U498">
        <f>IF(AND(P498=1,O498&gt;0),IF(S498&lt;MIN(O498,T498-1),1,0),0)</f>
        <v/>
      </c>
      <c r="V498">
        <f>IF(AND(P498=1,U498=0),1,0)</f>
        <v/>
      </c>
      <c r="W498">
        <f>IF(AND(Q498=1,ISNUMBER(D498)),INT(D498),"")</f>
        <v/>
      </c>
      <c r="X498">
        <f>IF(L498="",0,IF(G498="Yes",0,IF(NOT(ISNUMBER(F498)),0,IF(F498&lt;=0,0,IF(M498=3,1,IF(N498="",0,IF(INDEX(C_M,N498)=1,1,0)))))))</f>
        <v/>
      </c>
      <c r="Y498">
        <f>IF(LEFT(H498,3)="Not",1,0)</f>
        <v/>
      </c>
    </row>
    <row r="499">
      <c r="A499" s="18" t="n"/>
      <c r="B499" s="18" t="n"/>
      <c r="C499" s="18" t="n"/>
      <c r="D499" s="22" t="n"/>
      <c r="E499" s="19" t="n"/>
      <c r="F499" s="19" t="n"/>
      <c r="G499" s="18" t="n"/>
      <c r="H499" s="12">
        <f>IF(COUNTA(A499:G499)=0,"",IF(G499="Yes","Excused",IF(A499="","Not counted: course missing",IF(L499="","Not counted: course not on Courses sheet",IF(NOT(ISNUMBER(F499)),"Not counted: points possible missing",IF(F499&lt;=0,"Not counted: points possible missing",IF(X499=0,"Not counted: category not set up for this course",IF(E499="",IF(W499="","Upcoming",IF(W499&lt;Today,"Past due, no score yet","Upcoming")),IF(NOT(ISNUMBER(E499)),"Not counted: score isn't a number",IF(E499&lt;0,"Not counted: negative score",IF(U499=1,"Dropped (lowest)","Graded")))))))))))</f>
        <v/>
      </c>
      <c r="I499" s="16">
        <f>IF(P499=1,E499/F499,"")</f>
        <v/>
      </c>
      <c r="J499" s="17">
        <f>IF(W499="","",W499-Today)</f>
        <v/>
      </c>
      <c r="K499" t="n">
        <v>493</v>
      </c>
      <c r="L499">
        <f>IF(A499="","",IF(ISNUMBER(MATCH(A499,K_Name,0)),MATCH(A499,K_Name,0),""))</f>
        <v/>
      </c>
      <c r="M499">
        <f>IF(L499="","",INDEX(K_Mode,L499))</f>
        <v/>
      </c>
      <c r="N499">
        <f>IF(OR(L499="",B499=""),"",IF(ISNUMBER(MATCH(A499&amp;"|"&amp;B499,C_Key,0)),MATCH(A499&amp;"|"&amp;B499,C_Key,0),""))</f>
        <v/>
      </c>
      <c r="O499">
        <f>IF(N499="",0,INDEX(C_DropN,N499))</f>
        <v/>
      </c>
      <c r="P499">
        <f>IF(X499=1,IF(E499="",0,IF(ISNUMBER(E499),IF(E499&gt;=0,1,0),0)),0)</f>
        <v/>
      </c>
      <c r="Q499">
        <f>IF(AND(X499=1,E499=""),1,0)</f>
        <v/>
      </c>
      <c r="R499">
        <f>IF(P499=1,ROUND(E499/F499,10),"")</f>
        <v/>
      </c>
      <c r="S499">
        <f>IF(AND(P499=1,O499&gt;0),COUNTIFS(I_Course,A499,I_Cat,B499,I_Grd,1,I_Key,"&lt;"&amp;R499)+COUNTIFS(I_Course,A499,I_Cat,B499,I_Grd,1,I_Key,R499,I_Row,"&lt;"&amp;K499),"")</f>
        <v/>
      </c>
      <c r="T499">
        <f>IF(AND(P499=1,O499&gt;0),COUNTIFS(I_Course,A499,I_Cat,B499,I_Grd,1),"")</f>
        <v/>
      </c>
      <c r="U499">
        <f>IF(AND(P499=1,O499&gt;0),IF(S499&lt;MIN(O499,T499-1),1,0),0)</f>
        <v/>
      </c>
      <c r="V499">
        <f>IF(AND(P499=1,U499=0),1,0)</f>
        <v/>
      </c>
      <c r="W499">
        <f>IF(AND(Q499=1,ISNUMBER(D499)),INT(D499),"")</f>
        <v/>
      </c>
      <c r="X499">
        <f>IF(L499="",0,IF(G499="Yes",0,IF(NOT(ISNUMBER(F499)),0,IF(F499&lt;=0,0,IF(M499=3,1,IF(N499="",0,IF(INDEX(C_M,N499)=1,1,0)))))))</f>
        <v/>
      </c>
      <c r="Y499">
        <f>IF(LEFT(H499,3)="Not",1,0)</f>
        <v/>
      </c>
    </row>
    <row r="500">
      <c r="A500" s="18" t="n"/>
      <c r="B500" s="18" t="n"/>
      <c r="C500" s="18" t="n"/>
      <c r="D500" s="22" t="n"/>
      <c r="E500" s="19" t="n"/>
      <c r="F500" s="19" t="n"/>
      <c r="G500" s="18" t="n"/>
      <c r="H500" s="12">
        <f>IF(COUNTA(A500:G500)=0,"",IF(G500="Yes","Excused",IF(A500="","Not counted: course missing",IF(L500="","Not counted: course not on Courses sheet",IF(NOT(ISNUMBER(F500)),"Not counted: points possible missing",IF(F500&lt;=0,"Not counted: points possible missing",IF(X500=0,"Not counted: category not set up for this course",IF(E500="",IF(W500="","Upcoming",IF(W500&lt;Today,"Past due, no score yet","Upcoming")),IF(NOT(ISNUMBER(E500)),"Not counted: score isn't a number",IF(E500&lt;0,"Not counted: negative score",IF(U500=1,"Dropped (lowest)","Graded")))))))))))</f>
        <v/>
      </c>
      <c r="I500" s="16">
        <f>IF(P500=1,E500/F500,"")</f>
        <v/>
      </c>
      <c r="J500" s="17">
        <f>IF(W500="","",W500-Today)</f>
        <v/>
      </c>
      <c r="K500" t="n">
        <v>494</v>
      </c>
      <c r="L500">
        <f>IF(A500="","",IF(ISNUMBER(MATCH(A500,K_Name,0)),MATCH(A500,K_Name,0),""))</f>
        <v/>
      </c>
      <c r="M500">
        <f>IF(L500="","",INDEX(K_Mode,L500))</f>
        <v/>
      </c>
      <c r="N500">
        <f>IF(OR(L500="",B500=""),"",IF(ISNUMBER(MATCH(A500&amp;"|"&amp;B500,C_Key,0)),MATCH(A500&amp;"|"&amp;B500,C_Key,0),""))</f>
        <v/>
      </c>
      <c r="O500">
        <f>IF(N500="",0,INDEX(C_DropN,N500))</f>
        <v/>
      </c>
      <c r="P500">
        <f>IF(X500=1,IF(E500="",0,IF(ISNUMBER(E500),IF(E500&gt;=0,1,0),0)),0)</f>
        <v/>
      </c>
      <c r="Q500">
        <f>IF(AND(X500=1,E500=""),1,0)</f>
        <v/>
      </c>
      <c r="R500">
        <f>IF(P500=1,ROUND(E500/F500,10),"")</f>
        <v/>
      </c>
      <c r="S500">
        <f>IF(AND(P500=1,O500&gt;0),COUNTIFS(I_Course,A500,I_Cat,B500,I_Grd,1,I_Key,"&lt;"&amp;R500)+COUNTIFS(I_Course,A500,I_Cat,B500,I_Grd,1,I_Key,R500,I_Row,"&lt;"&amp;K500),"")</f>
        <v/>
      </c>
      <c r="T500">
        <f>IF(AND(P500=1,O500&gt;0),COUNTIFS(I_Course,A500,I_Cat,B500,I_Grd,1),"")</f>
        <v/>
      </c>
      <c r="U500">
        <f>IF(AND(P500=1,O500&gt;0),IF(S500&lt;MIN(O500,T500-1),1,0),0)</f>
        <v/>
      </c>
      <c r="V500">
        <f>IF(AND(P500=1,U500=0),1,0)</f>
        <v/>
      </c>
      <c r="W500">
        <f>IF(AND(Q500=1,ISNUMBER(D500)),INT(D500),"")</f>
        <v/>
      </c>
      <c r="X500">
        <f>IF(L500="",0,IF(G500="Yes",0,IF(NOT(ISNUMBER(F500)),0,IF(F500&lt;=0,0,IF(M500=3,1,IF(N500="",0,IF(INDEX(C_M,N500)=1,1,0)))))))</f>
        <v/>
      </c>
      <c r="Y500">
        <f>IF(LEFT(H500,3)="Not",1,0)</f>
        <v/>
      </c>
    </row>
    <row r="501">
      <c r="A501" s="18" t="n"/>
      <c r="B501" s="18" t="n"/>
      <c r="C501" s="18" t="n"/>
      <c r="D501" s="22" t="n"/>
      <c r="E501" s="19" t="n"/>
      <c r="F501" s="19" t="n"/>
      <c r="G501" s="18" t="n"/>
      <c r="H501" s="12">
        <f>IF(COUNTA(A501:G501)=0,"",IF(G501="Yes","Excused",IF(A501="","Not counted: course missing",IF(L501="","Not counted: course not on Courses sheet",IF(NOT(ISNUMBER(F501)),"Not counted: points possible missing",IF(F501&lt;=0,"Not counted: points possible missing",IF(X501=0,"Not counted: category not set up for this course",IF(E501="",IF(W501="","Upcoming",IF(W501&lt;Today,"Past due, no score yet","Upcoming")),IF(NOT(ISNUMBER(E501)),"Not counted: score isn't a number",IF(E501&lt;0,"Not counted: negative score",IF(U501=1,"Dropped (lowest)","Graded")))))))))))</f>
        <v/>
      </c>
      <c r="I501" s="16">
        <f>IF(P501=1,E501/F501,"")</f>
        <v/>
      </c>
      <c r="J501" s="17">
        <f>IF(W501="","",W501-Today)</f>
        <v/>
      </c>
      <c r="K501" t="n">
        <v>495</v>
      </c>
      <c r="L501">
        <f>IF(A501="","",IF(ISNUMBER(MATCH(A501,K_Name,0)),MATCH(A501,K_Name,0),""))</f>
        <v/>
      </c>
      <c r="M501">
        <f>IF(L501="","",INDEX(K_Mode,L501))</f>
        <v/>
      </c>
      <c r="N501">
        <f>IF(OR(L501="",B501=""),"",IF(ISNUMBER(MATCH(A501&amp;"|"&amp;B501,C_Key,0)),MATCH(A501&amp;"|"&amp;B501,C_Key,0),""))</f>
        <v/>
      </c>
      <c r="O501">
        <f>IF(N501="",0,INDEX(C_DropN,N501))</f>
        <v/>
      </c>
      <c r="P501">
        <f>IF(X501=1,IF(E501="",0,IF(ISNUMBER(E501),IF(E501&gt;=0,1,0),0)),0)</f>
        <v/>
      </c>
      <c r="Q501">
        <f>IF(AND(X501=1,E501=""),1,0)</f>
        <v/>
      </c>
      <c r="R501">
        <f>IF(P501=1,ROUND(E501/F501,10),"")</f>
        <v/>
      </c>
      <c r="S501">
        <f>IF(AND(P501=1,O501&gt;0),COUNTIFS(I_Course,A501,I_Cat,B501,I_Grd,1,I_Key,"&lt;"&amp;R501)+COUNTIFS(I_Course,A501,I_Cat,B501,I_Grd,1,I_Key,R501,I_Row,"&lt;"&amp;K501),"")</f>
        <v/>
      </c>
      <c r="T501">
        <f>IF(AND(P501=1,O501&gt;0),COUNTIFS(I_Course,A501,I_Cat,B501,I_Grd,1),"")</f>
        <v/>
      </c>
      <c r="U501">
        <f>IF(AND(P501=1,O501&gt;0),IF(S501&lt;MIN(O501,T501-1),1,0),0)</f>
        <v/>
      </c>
      <c r="V501">
        <f>IF(AND(P501=1,U501=0),1,0)</f>
        <v/>
      </c>
      <c r="W501">
        <f>IF(AND(Q501=1,ISNUMBER(D501)),INT(D501),"")</f>
        <v/>
      </c>
      <c r="X501">
        <f>IF(L501="",0,IF(G501="Yes",0,IF(NOT(ISNUMBER(F501)),0,IF(F501&lt;=0,0,IF(M501=3,1,IF(N501="",0,IF(INDEX(C_M,N501)=1,1,0)))))))</f>
        <v/>
      </c>
      <c r="Y501">
        <f>IF(LEFT(H501,3)="Not",1,0)</f>
        <v/>
      </c>
    </row>
    <row r="502">
      <c r="A502" s="18" t="n"/>
      <c r="B502" s="18" t="n"/>
      <c r="C502" s="18" t="n"/>
      <c r="D502" s="22" t="n"/>
      <c r="E502" s="19" t="n"/>
      <c r="F502" s="19" t="n"/>
      <c r="G502" s="18" t="n"/>
      <c r="H502" s="12">
        <f>IF(COUNTA(A502:G502)=0,"",IF(G502="Yes","Excused",IF(A502="","Not counted: course missing",IF(L502="","Not counted: course not on Courses sheet",IF(NOT(ISNUMBER(F502)),"Not counted: points possible missing",IF(F502&lt;=0,"Not counted: points possible missing",IF(X502=0,"Not counted: category not set up for this course",IF(E502="",IF(W502="","Upcoming",IF(W502&lt;Today,"Past due, no score yet","Upcoming")),IF(NOT(ISNUMBER(E502)),"Not counted: score isn't a number",IF(E502&lt;0,"Not counted: negative score",IF(U502=1,"Dropped (lowest)","Graded")))))))))))</f>
        <v/>
      </c>
      <c r="I502" s="16">
        <f>IF(P502=1,E502/F502,"")</f>
        <v/>
      </c>
      <c r="J502" s="17">
        <f>IF(W502="","",W502-Today)</f>
        <v/>
      </c>
      <c r="K502" t="n">
        <v>496</v>
      </c>
      <c r="L502">
        <f>IF(A502="","",IF(ISNUMBER(MATCH(A502,K_Name,0)),MATCH(A502,K_Name,0),""))</f>
        <v/>
      </c>
      <c r="M502">
        <f>IF(L502="","",INDEX(K_Mode,L502))</f>
        <v/>
      </c>
      <c r="N502">
        <f>IF(OR(L502="",B502=""),"",IF(ISNUMBER(MATCH(A502&amp;"|"&amp;B502,C_Key,0)),MATCH(A502&amp;"|"&amp;B502,C_Key,0),""))</f>
        <v/>
      </c>
      <c r="O502">
        <f>IF(N502="",0,INDEX(C_DropN,N502))</f>
        <v/>
      </c>
      <c r="P502">
        <f>IF(X502=1,IF(E502="",0,IF(ISNUMBER(E502),IF(E502&gt;=0,1,0),0)),0)</f>
        <v/>
      </c>
      <c r="Q502">
        <f>IF(AND(X502=1,E502=""),1,0)</f>
        <v/>
      </c>
      <c r="R502">
        <f>IF(P502=1,ROUND(E502/F502,10),"")</f>
        <v/>
      </c>
      <c r="S502">
        <f>IF(AND(P502=1,O502&gt;0),COUNTIFS(I_Course,A502,I_Cat,B502,I_Grd,1,I_Key,"&lt;"&amp;R502)+COUNTIFS(I_Course,A502,I_Cat,B502,I_Grd,1,I_Key,R502,I_Row,"&lt;"&amp;K502),"")</f>
        <v/>
      </c>
      <c r="T502">
        <f>IF(AND(P502=1,O502&gt;0),COUNTIFS(I_Course,A502,I_Cat,B502,I_Grd,1),"")</f>
        <v/>
      </c>
      <c r="U502">
        <f>IF(AND(P502=1,O502&gt;0),IF(S502&lt;MIN(O502,T502-1),1,0),0)</f>
        <v/>
      </c>
      <c r="V502">
        <f>IF(AND(P502=1,U502=0),1,0)</f>
        <v/>
      </c>
      <c r="W502">
        <f>IF(AND(Q502=1,ISNUMBER(D502)),INT(D502),"")</f>
        <v/>
      </c>
      <c r="X502">
        <f>IF(L502="",0,IF(G502="Yes",0,IF(NOT(ISNUMBER(F502)),0,IF(F502&lt;=0,0,IF(M502=3,1,IF(N502="",0,IF(INDEX(C_M,N502)=1,1,0)))))))</f>
        <v/>
      </c>
      <c r="Y502">
        <f>IF(LEFT(H502,3)="Not",1,0)</f>
        <v/>
      </c>
    </row>
    <row r="503">
      <c r="A503" s="18" t="n"/>
      <c r="B503" s="18" t="n"/>
      <c r="C503" s="18" t="n"/>
      <c r="D503" s="22" t="n"/>
      <c r="E503" s="19" t="n"/>
      <c r="F503" s="19" t="n"/>
      <c r="G503" s="18" t="n"/>
      <c r="H503" s="12">
        <f>IF(COUNTA(A503:G503)=0,"",IF(G503="Yes","Excused",IF(A503="","Not counted: course missing",IF(L503="","Not counted: course not on Courses sheet",IF(NOT(ISNUMBER(F503)),"Not counted: points possible missing",IF(F503&lt;=0,"Not counted: points possible missing",IF(X503=0,"Not counted: category not set up for this course",IF(E503="",IF(W503="","Upcoming",IF(W503&lt;Today,"Past due, no score yet","Upcoming")),IF(NOT(ISNUMBER(E503)),"Not counted: score isn't a number",IF(E503&lt;0,"Not counted: negative score",IF(U503=1,"Dropped (lowest)","Graded")))))))))))</f>
        <v/>
      </c>
      <c r="I503" s="16">
        <f>IF(P503=1,E503/F503,"")</f>
        <v/>
      </c>
      <c r="J503" s="17">
        <f>IF(W503="","",W503-Today)</f>
        <v/>
      </c>
      <c r="K503" t="n">
        <v>497</v>
      </c>
      <c r="L503">
        <f>IF(A503="","",IF(ISNUMBER(MATCH(A503,K_Name,0)),MATCH(A503,K_Name,0),""))</f>
        <v/>
      </c>
      <c r="M503">
        <f>IF(L503="","",INDEX(K_Mode,L503))</f>
        <v/>
      </c>
      <c r="N503">
        <f>IF(OR(L503="",B503=""),"",IF(ISNUMBER(MATCH(A503&amp;"|"&amp;B503,C_Key,0)),MATCH(A503&amp;"|"&amp;B503,C_Key,0),""))</f>
        <v/>
      </c>
      <c r="O503">
        <f>IF(N503="",0,INDEX(C_DropN,N503))</f>
        <v/>
      </c>
      <c r="P503">
        <f>IF(X503=1,IF(E503="",0,IF(ISNUMBER(E503),IF(E503&gt;=0,1,0),0)),0)</f>
        <v/>
      </c>
      <c r="Q503">
        <f>IF(AND(X503=1,E503=""),1,0)</f>
        <v/>
      </c>
      <c r="R503">
        <f>IF(P503=1,ROUND(E503/F503,10),"")</f>
        <v/>
      </c>
      <c r="S503">
        <f>IF(AND(P503=1,O503&gt;0),COUNTIFS(I_Course,A503,I_Cat,B503,I_Grd,1,I_Key,"&lt;"&amp;R503)+COUNTIFS(I_Course,A503,I_Cat,B503,I_Grd,1,I_Key,R503,I_Row,"&lt;"&amp;K503),"")</f>
        <v/>
      </c>
      <c r="T503">
        <f>IF(AND(P503=1,O503&gt;0),COUNTIFS(I_Course,A503,I_Cat,B503,I_Grd,1),"")</f>
        <v/>
      </c>
      <c r="U503">
        <f>IF(AND(P503=1,O503&gt;0),IF(S503&lt;MIN(O503,T503-1),1,0),0)</f>
        <v/>
      </c>
      <c r="V503">
        <f>IF(AND(P503=1,U503=0),1,0)</f>
        <v/>
      </c>
      <c r="W503">
        <f>IF(AND(Q503=1,ISNUMBER(D503)),INT(D503),"")</f>
        <v/>
      </c>
      <c r="X503">
        <f>IF(L503="",0,IF(G503="Yes",0,IF(NOT(ISNUMBER(F503)),0,IF(F503&lt;=0,0,IF(M503=3,1,IF(N503="",0,IF(INDEX(C_M,N503)=1,1,0)))))))</f>
        <v/>
      </c>
      <c r="Y503">
        <f>IF(LEFT(H503,3)="Not",1,0)</f>
        <v/>
      </c>
    </row>
    <row r="504">
      <c r="A504" s="18" t="n"/>
      <c r="B504" s="18" t="n"/>
      <c r="C504" s="18" t="n"/>
      <c r="D504" s="22" t="n"/>
      <c r="E504" s="19" t="n"/>
      <c r="F504" s="19" t="n"/>
      <c r="G504" s="18" t="n"/>
      <c r="H504" s="12">
        <f>IF(COUNTA(A504:G504)=0,"",IF(G504="Yes","Excused",IF(A504="","Not counted: course missing",IF(L504="","Not counted: course not on Courses sheet",IF(NOT(ISNUMBER(F504)),"Not counted: points possible missing",IF(F504&lt;=0,"Not counted: points possible missing",IF(X504=0,"Not counted: category not set up for this course",IF(E504="",IF(W504="","Upcoming",IF(W504&lt;Today,"Past due, no score yet","Upcoming")),IF(NOT(ISNUMBER(E504)),"Not counted: score isn't a number",IF(E504&lt;0,"Not counted: negative score",IF(U504=1,"Dropped (lowest)","Graded")))))))))))</f>
        <v/>
      </c>
      <c r="I504" s="16">
        <f>IF(P504=1,E504/F504,"")</f>
        <v/>
      </c>
      <c r="J504" s="17">
        <f>IF(W504="","",W504-Today)</f>
        <v/>
      </c>
      <c r="K504" t="n">
        <v>498</v>
      </c>
      <c r="L504">
        <f>IF(A504="","",IF(ISNUMBER(MATCH(A504,K_Name,0)),MATCH(A504,K_Name,0),""))</f>
        <v/>
      </c>
      <c r="M504">
        <f>IF(L504="","",INDEX(K_Mode,L504))</f>
        <v/>
      </c>
      <c r="N504">
        <f>IF(OR(L504="",B504=""),"",IF(ISNUMBER(MATCH(A504&amp;"|"&amp;B504,C_Key,0)),MATCH(A504&amp;"|"&amp;B504,C_Key,0),""))</f>
        <v/>
      </c>
      <c r="O504">
        <f>IF(N504="",0,INDEX(C_DropN,N504))</f>
        <v/>
      </c>
      <c r="P504">
        <f>IF(X504=1,IF(E504="",0,IF(ISNUMBER(E504),IF(E504&gt;=0,1,0),0)),0)</f>
        <v/>
      </c>
      <c r="Q504">
        <f>IF(AND(X504=1,E504=""),1,0)</f>
        <v/>
      </c>
      <c r="R504">
        <f>IF(P504=1,ROUND(E504/F504,10),"")</f>
        <v/>
      </c>
      <c r="S504">
        <f>IF(AND(P504=1,O504&gt;0),COUNTIFS(I_Course,A504,I_Cat,B504,I_Grd,1,I_Key,"&lt;"&amp;R504)+COUNTIFS(I_Course,A504,I_Cat,B504,I_Grd,1,I_Key,R504,I_Row,"&lt;"&amp;K504),"")</f>
        <v/>
      </c>
      <c r="T504">
        <f>IF(AND(P504=1,O504&gt;0),COUNTIFS(I_Course,A504,I_Cat,B504,I_Grd,1),"")</f>
        <v/>
      </c>
      <c r="U504">
        <f>IF(AND(P504=1,O504&gt;0),IF(S504&lt;MIN(O504,T504-1),1,0),0)</f>
        <v/>
      </c>
      <c r="V504">
        <f>IF(AND(P504=1,U504=0),1,0)</f>
        <v/>
      </c>
      <c r="W504">
        <f>IF(AND(Q504=1,ISNUMBER(D504)),INT(D504),"")</f>
        <v/>
      </c>
      <c r="X504">
        <f>IF(L504="",0,IF(G504="Yes",0,IF(NOT(ISNUMBER(F504)),0,IF(F504&lt;=0,0,IF(M504=3,1,IF(N504="",0,IF(INDEX(C_M,N504)=1,1,0)))))))</f>
        <v/>
      </c>
      <c r="Y504">
        <f>IF(LEFT(H504,3)="Not",1,0)</f>
        <v/>
      </c>
    </row>
    <row r="505">
      <c r="A505" s="18" t="n"/>
      <c r="B505" s="18" t="n"/>
      <c r="C505" s="18" t="n"/>
      <c r="D505" s="22" t="n"/>
      <c r="E505" s="19" t="n"/>
      <c r="F505" s="19" t="n"/>
      <c r="G505" s="18" t="n"/>
      <c r="H505" s="12">
        <f>IF(COUNTA(A505:G505)=0,"",IF(G505="Yes","Excused",IF(A505="","Not counted: course missing",IF(L505="","Not counted: course not on Courses sheet",IF(NOT(ISNUMBER(F505)),"Not counted: points possible missing",IF(F505&lt;=0,"Not counted: points possible missing",IF(X505=0,"Not counted: category not set up for this course",IF(E505="",IF(W505="","Upcoming",IF(W505&lt;Today,"Past due, no score yet","Upcoming")),IF(NOT(ISNUMBER(E505)),"Not counted: score isn't a number",IF(E505&lt;0,"Not counted: negative score",IF(U505=1,"Dropped (lowest)","Graded")))))))))))</f>
        <v/>
      </c>
      <c r="I505" s="16">
        <f>IF(P505=1,E505/F505,"")</f>
        <v/>
      </c>
      <c r="J505" s="17">
        <f>IF(W505="","",W505-Today)</f>
        <v/>
      </c>
      <c r="K505" t="n">
        <v>499</v>
      </c>
      <c r="L505">
        <f>IF(A505="","",IF(ISNUMBER(MATCH(A505,K_Name,0)),MATCH(A505,K_Name,0),""))</f>
        <v/>
      </c>
      <c r="M505">
        <f>IF(L505="","",INDEX(K_Mode,L505))</f>
        <v/>
      </c>
      <c r="N505">
        <f>IF(OR(L505="",B505=""),"",IF(ISNUMBER(MATCH(A505&amp;"|"&amp;B505,C_Key,0)),MATCH(A505&amp;"|"&amp;B505,C_Key,0),""))</f>
        <v/>
      </c>
      <c r="O505">
        <f>IF(N505="",0,INDEX(C_DropN,N505))</f>
        <v/>
      </c>
      <c r="P505">
        <f>IF(X505=1,IF(E505="",0,IF(ISNUMBER(E505),IF(E505&gt;=0,1,0),0)),0)</f>
        <v/>
      </c>
      <c r="Q505">
        <f>IF(AND(X505=1,E505=""),1,0)</f>
        <v/>
      </c>
      <c r="R505">
        <f>IF(P505=1,ROUND(E505/F505,10),"")</f>
        <v/>
      </c>
      <c r="S505">
        <f>IF(AND(P505=1,O505&gt;0),COUNTIFS(I_Course,A505,I_Cat,B505,I_Grd,1,I_Key,"&lt;"&amp;R505)+COUNTIFS(I_Course,A505,I_Cat,B505,I_Grd,1,I_Key,R505,I_Row,"&lt;"&amp;K505),"")</f>
        <v/>
      </c>
      <c r="T505">
        <f>IF(AND(P505=1,O505&gt;0),COUNTIFS(I_Course,A505,I_Cat,B505,I_Grd,1),"")</f>
        <v/>
      </c>
      <c r="U505">
        <f>IF(AND(P505=1,O505&gt;0),IF(S505&lt;MIN(O505,T505-1),1,0),0)</f>
        <v/>
      </c>
      <c r="V505">
        <f>IF(AND(P505=1,U505=0),1,0)</f>
        <v/>
      </c>
      <c r="W505">
        <f>IF(AND(Q505=1,ISNUMBER(D505)),INT(D505),"")</f>
        <v/>
      </c>
      <c r="X505">
        <f>IF(L505="",0,IF(G505="Yes",0,IF(NOT(ISNUMBER(F505)),0,IF(F505&lt;=0,0,IF(M505=3,1,IF(N505="",0,IF(INDEX(C_M,N505)=1,1,0)))))))</f>
        <v/>
      </c>
      <c r="Y505">
        <f>IF(LEFT(H505,3)="Not",1,0)</f>
        <v/>
      </c>
    </row>
    <row r="506">
      <c r="A506" s="18" t="n"/>
      <c r="B506" s="18" t="n"/>
      <c r="C506" s="18" t="n"/>
      <c r="D506" s="22" t="n"/>
      <c r="E506" s="19" t="n"/>
      <c r="F506" s="19" t="n"/>
      <c r="G506" s="18" t="n"/>
      <c r="H506" s="12">
        <f>IF(COUNTA(A506:G506)=0,"",IF(G506="Yes","Excused",IF(A506="","Not counted: course missing",IF(L506="","Not counted: course not on Courses sheet",IF(NOT(ISNUMBER(F506)),"Not counted: points possible missing",IF(F506&lt;=0,"Not counted: points possible missing",IF(X506=0,"Not counted: category not set up for this course",IF(E506="",IF(W506="","Upcoming",IF(W506&lt;Today,"Past due, no score yet","Upcoming")),IF(NOT(ISNUMBER(E506)),"Not counted: score isn't a number",IF(E506&lt;0,"Not counted: negative score",IF(U506=1,"Dropped (lowest)","Graded")))))))))))</f>
        <v/>
      </c>
      <c r="I506" s="16">
        <f>IF(P506=1,E506/F506,"")</f>
        <v/>
      </c>
      <c r="J506" s="17">
        <f>IF(W506="","",W506-Today)</f>
        <v/>
      </c>
      <c r="K506" t="n">
        <v>500</v>
      </c>
      <c r="L506">
        <f>IF(A506="","",IF(ISNUMBER(MATCH(A506,K_Name,0)),MATCH(A506,K_Name,0),""))</f>
        <v/>
      </c>
      <c r="M506">
        <f>IF(L506="","",INDEX(K_Mode,L506))</f>
        <v/>
      </c>
      <c r="N506">
        <f>IF(OR(L506="",B506=""),"",IF(ISNUMBER(MATCH(A506&amp;"|"&amp;B506,C_Key,0)),MATCH(A506&amp;"|"&amp;B506,C_Key,0),""))</f>
        <v/>
      </c>
      <c r="O506">
        <f>IF(N506="",0,INDEX(C_DropN,N506))</f>
        <v/>
      </c>
      <c r="P506">
        <f>IF(X506=1,IF(E506="",0,IF(ISNUMBER(E506),IF(E506&gt;=0,1,0),0)),0)</f>
        <v/>
      </c>
      <c r="Q506">
        <f>IF(AND(X506=1,E506=""),1,0)</f>
        <v/>
      </c>
      <c r="R506">
        <f>IF(P506=1,ROUND(E506/F506,10),"")</f>
        <v/>
      </c>
      <c r="S506">
        <f>IF(AND(P506=1,O506&gt;0),COUNTIFS(I_Course,A506,I_Cat,B506,I_Grd,1,I_Key,"&lt;"&amp;R506)+COUNTIFS(I_Course,A506,I_Cat,B506,I_Grd,1,I_Key,R506,I_Row,"&lt;"&amp;K506),"")</f>
        <v/>
      </c>
      <c r="T506">
        <f>IF(AND(P506=1,O506&gt;0),COUNTIFS(I_Course,A506,I_Cat,B506,I_Grd,1),"")</f>
        <v/>
      </c>
      <c r="U506">
        <f>IF(AND(P506=1,O506&gt;0),IF(S506&lt;MIN(O506,T506-1),1,0),0)</f>
        <v/>
      </c>
      <c r="V506">
        <f>IF(AND(P506=1,U506=0),1,0)</f>
        <v/>
      </c>
      <c r="W506">
        <f>IF(AND(Q506=1,ISNUMBER(D506)),INT(D506),"")</f>
        <v/>
      </c>
      <c r="X506">
        <f>IF(L506="",0,IF(G506="Yes",0,IF(NOT(ISNUMBER(F506)),0,IF(F506&lt;=0,0,IF(M506=3,1,IF(N506="",0,IF(INDEX(C_M,N506)=1,1,0)))))))</f>
        <v/>
      </c>
      <c r="Y506">
        <f>IF(LEFT(H506,3)="Not",1,0)</f>
        <v/>
      </c>
    </row>
  </sheetData>
  <sheetProtection selectLockedCells="0" selectUnlockedCells="0" sheet="1" objects="0" insertRows="1" insertHyperlinks="1" autoFilter="1" scenarios="0" formatColumns="0" deleteColumns="1" insertColumns="1" pivotTables="1" deleteRows="1" formatCells="1" formatRows="0" sort="1"/>
  <conditionalFormatting sqref="H7:H506">
    <cfRule type="expression" priority="1" dxfId="0">
      <formula>LEFT(H7,3)="Not"</formula>
    </cfRule>
    <cfRule type="expression" priority="2" dxfId="2">
      <formula>LEFT(H7,4)="Past"</formula>
    </cfRule>
    <cfRule type="expression" priority="3" dxfId="3">
      <formula>LEFT(H7,7)="Dropped"</formula>
    </cfRule>
  </conditionalFormatting>
  <dataValidations count="3">
    <dataValidation sqref="A7:A506" showDropDown="0" showInputMessage="0" showErrorMessage="0" allowBlank="1" type="list">
      <formula1>Courses!$A$7:$A$16</formula1>
    </dataValidation>
    <dataValidation sqref="G7:G506" showDropDown="0" showInputMessage="0" showErrorMessage="0" allowBlank="1" type="list">
      <formula1>"Yes"</formula1>
    </dataValidation>
    <dataValidation sqref="D7:D506" showDropDown="0" showInputMessage="0" showErrorMessage="1" allowBlank="1" errorTitle="Date" error="Type a date, e.g. 2026-11-20" type="date" operator="between">
      <formula1>36526</formula1>
      <formula2>73050</formula2>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F29"/>
  <sheetViews>
    <sheetView workbookViewId="0">
      <pane ySplit="3" topLeftCell="A4" activePane="bottomLeft" state="frozen"/>
      <selection pane="bottomLeft" activeCell="A1" sqref="A1"/>
    </sheetView>
  </sheetViews>
  <sheetFormatPr baseColWidth="8" defaultRowHeight="15"/>
  <cols>
    <col width="52" customWidth="1" min="1" max="1"/>
    <col width="14" customWidth="1" min="2" max="2"/>
    <col width="14" customWidth="1" min="3" max="3"/>
    <col width="18" customWidth="1" min="4" max="4"/>
    <col hidden="1" width="4" customWidth="1" min="5" max="5"/>
    <col hidden="1" width="4" customWidth="1" min="6" max="6"/>
  </cols>
  <sheetData>
    <row r="1" ht="24" customHeight="1">
      <c r="A1" s="1" t="inlineStr">
        <is>
          <t>Settings and grade scale</t>
        </is>
      </c>
    </row>
    <row r="2">
      <c r="A2" s="2" t="inlineStr">
        <is>
          <t>Yellow = your input. Column C shows the value the formulas actually use.</t>
        </is>
      </c>
    </row>
    <row r="3" ht="42" customHeight="1">
      <c r="A3" s="13" t="inlineStr">
        <is>
          <t>Setting</t>
        </is>
      </c>
      <c r="B3" s="13" t="inlineStr">
        <is>
          <t>Your input</t>
        </is>
      </c>
      <c r="C3" s="13" t="inlineStr">
        <is>
          <t>Value used</t>
        </is>
      </c>
    </row>
    <row r="4">
      <c r="A4" s="23" t="inlineStr">
        <is>
          <t>Today's date (blank = today)</t>
        </is>
      </c>
      <c r="B4" s="22" t="n">
        <v>46328</v>
      </c>
      <c r="C4" s="24">
        <f>IF(ISNUMBER(B4),INT(B4),TODAY())</f>
        <v/>
      </c>
    </row>
    <row r="5" ht="28" customHeight="1">
      <c r="A5" s="23" t="inlineStr">
        <is>
          <t>Round the course % before the letter lookup (decimals, blank = no rounding)</t>
        </is>
      </c>
      <c r="B5" s="21" t="n"/>
      <c r="C5" s="8">
        <f>IF(ISNUMBER(B5),MAX(0,MIN(4,INT(B5))),"")</f>
        <v/>
      </c>
    </row>
    <row r="6">
      <c r="A6" s="23" t="inlineStr">
        <is>
          <t>Credits completed before this term</t>
        </is>
      </c>
      <c r="B6" s="19" t="n">
        <v>30</v>
      </c>
      <c r="C6" s="25">
        <f>IF(ISNUMBER(B6),MAX(0,B6),0)</f>
        <v/>
      </c>
    </row>
    <row r="7">
      <c r="A7" s="23" t="inlineStr">
        <is>
          <t>Cumulative GPA before this term</t>
        </is>
      </c>
      <c r="B7" s="26" t="n">
        <v>3.42</v>
      </c>
      <c r="C7" s="10">
        <f>IF(ISNUMBER(B7),B7,0)</f>
        <v/>
      </c>
    </row>
    <row r="8">
      <c r="A8" s="23" t="inlineStr">
        <is>
          <t>Target cumulative GPA (optional)</t>
        </is>
      </c>
      <c r="B8" s="26" t="n">
        <v>3.5</v>
      </c>
      <c r="C8" s="10">
        <f>IF(ISNUMBER(B8),B8,"")</f>
        <v/>
      </c>
    </row>
    <row r="9">
      <c r="A9" s="23" t="inlineStr">
        <is>
          <t>'Due soon' window in days (blank = 7)</t>
        </is>
      </c>
      <c r="B9" s="21" t="n">
        <v>7</v>
      </c>
      <c r="C9" s="8">
        <f>IF(ISNUMBER(B9),MAX(0,INT(B9)),7)</f>
        <v/>
      </c>
    </row>
    <row r="12" ht="42" customHeight="1">
      <c r="A12" s="13" t="inlineStr">
        <is>
          <t>Letter</t>
        </is>
      </c>
      <c r="B12" s="13" t="inlineStr">
        <is>
          <t>Minimum %</t>
        </is>
      </c>
      <c r="C12" s="13" t="inlineStr">
        <is>
          <t>Grade points</t>
        </is>
      </c>
      <c r="D12" s="13" t="inlineStr">
        <is>
          <t>Check</t>
        </is>
      </c>
    </row>
    <row r="13">
      <c r="A13" s="18" t="inlineStr">
        <is>
          <t>A</t>
        </is>
      </c>
      <c r="B13" s="20" t="n">
        <v>0.93</v>
      </c>
      <c r="C13" s="26" t="n">
        <v>4</v>
      </c>
      <c r="D13" s="12">
        <f>IF(A13="",IF(B13="","","Letter missing"),IF(COUNTIF($A$13:A13,A13)&gt;1,"Duplicate letter",IF(NOT(ISNUMBER(B13)),"Minimum % missing",IF(COUNTIF($B$13:B13,B13)&gt;1,"Duplicate minimum","OK"))))</f>
        <v/>
      </c>
      <c r="E13">
        <f>IF(D13="OK",B13,"")</f>
        <v/>
      </c>
      <c r="F13">
        <f>IF(D13="OK",A13,"")</f>
        <v/>
      </c>
    </row>
    <row r="14">
      <c r="A14" s="18" t="inlineStr">
        <is>
          <t>A-</t>
        </is>
      </c>
      <c r="B14" s="20" t="n">
        <v>0.9</v>
      </c>
      <c r="C14" s="26" t="n">
        <v>3.7</v>
      </c>
      <c r="D14" s="12">
        <f>IF(A14="",IF(B14="","","Letter missing"),IF(COUNTIF($A$13:A14,A14)&gt;1,"Duplicate letter",IF(NOT(ISNUMBER(B14)),"Minimum % missing",IF(COUNTIF($B$13:B14,B14)&gt;1,"Duplicate minimum","OK"))))</f>
        <v/>
      </c>
      <c r="E14">
        <f>IF(D14="OK",B14,"")</f>
        <v/>
      </c>
      <c r="F14">
        <f>IF(D14="OK",A14,"")</f>
        <v/>
      </c>
    </row>
    <row r="15">
      <c r="A15" s="18" t="inlineStr">
        <is>
          <t>B+</t>
        </is>
      </c>
      <c r="B15" s="20" t="n">
        <v>0.87</v>
      </c>
      <c r="C15" s="26" t="n">
        <v>3.3</v>
      </c>
      <c r="D15" s="12">
        <f>IF(A15="",IF(B15="","","Letter missing"),IF(COUNTIF($A$13:A15,A15)&gt;1,"Duplicate letter",IF(NOT(ISNUMBER(B15)),"Minimum % missing",IF(COUNTIF($B$13:B15,B15)&gt;1,"Duplicate minimum","OK"))))</f>
        <v/>
      </c>
      <c r="E15">
        <f>IF(D15="OK",B15,"")</f>
        <v/>
      </c>
      <c r="F15">
        <f>IF(D15="OK",A15,"")</f>
        <v/>
      </c>
    </row>
    <row r="16">
      <c r="A16" s="18" t="inlineStr">
        <is>
          <t>B</t>
        </is>
      </c>
      <c r="B16" s="20" t="n">
        <v>0.83</v>
      </c>
      <c r="C16" s="26" t="n">
        <v>3</v>
      </c>
      <c r="D16" s="12">
        <f>IF(A16="",IF(B16="","","Letter missing"),IF(COUNTIF($A$13:A16,A16)&gt;1,"Duplicate letter",IF(NOT(ISNUMBER(B16)),"Minimum % missing",IF(COUNTIF($B$13:B16,B16)&gt;1,"Duplicate minimum","OK"))))</f>
        <v/>
      </c>
      <c r="E16">
        <f>IF(D16="OK",B16,"")</f>
        <v/>
      </c>
      <c r="F16">
        <f>IF(D16="OK",A16,"")</f>
        <v/>
      </c>
    </row>
    <row r="17">
      <c r="A17" s="18" t="inlineStr">
        <is>
          <t>B-</t>
        </is>
      </c>
      <c r="B17" s="20" t="n">
        <v>0.8</v>
      </c>
      <c r="C17" s="26" t="n">
        <v>2.7</v>
      </c>
      <c r="D17" s="12">
        <f>IF(A17="",IF(B17="","","Letter missing"),IF(COUNTIF($A$13:A17,A17)&gt;1,"Duplicate letter",IF(NOT(ISNUMBER(B17)),"Minimum % missing",IF(COUNTIF($B$13:B17,B17)&gt;1,"Duplicate minimum","OK"))))</f>
        <v/>
      </c>
      <c r="E17">
        <f>IF(D17="OK",B17,"")</f>
        <v/>
      </c>
      <c r="F17">
        <f>IF(D17="OK",A17,"")</f>
        <v/>
      </c>
    </row>
    <row r="18">
      <c r="A18" s="18" t="inlineStr">
        <is>
          <t>C+</t>
        </is>
      </c>
      <c r="B18" s="20" t="n">
        <v>0.77</v>
      </c>
      <c r="C18" s="26" t="n">
        <v>2.3</v>
      </c>
      <c r="D18" s="12">
        <f>IF(A18="",IF(B18="","","Letter missing"),IF(COUNTIF($A$13:A18,A18)&gt;1,"Duplicate letter",IF(NOT(ISNUMBER(B18)),"Minimum % missing",IF(COUNTIF($B$13:B18,B18)&gt;1,"Duplicate minimum","OK"))))</f>
        <v/>
      </c>
      <c r="E18">
        <f>IF(D18="OK",B18,"")</f>
        <v/>
      </c>
      <c r="F18">
        <f>IF(D18="OK",A18,"")</f>
        <v/>
      </c>
    </row>
    <row r="19">
      <c r="A19" s="18" t="inlineStr">
        <is>
          <t>C</t>
        </is>
      </c>
      <c r="B19" s="20" t="n">
        <v>0.73</v>
      </c>
      <c r="C19" s="26" t="n">
        <v>2</v>
      </c>
      <c r="D19" s="12">
        <f>IF(A19="",IF(B19="","","Letter missing"),IF(COUNTIF($A$13:A19,A19)&gt;1,"Duplicate letter",IF(NOT(ISNUMBER(B19)),"Minimum % missing",IF(COUNTIF($B$13:B19,B19)&gt;1,"Duplicate minimum","OK"))))</f>
        <v/>
      </c>
      <c r="E19">
        <f>IF(D19="OK",B19,"")</f>
        <v/>
      </c>
      <c r="F19">
        <f>IF(D19="OK",A19,"")</f>
        <v/>
      </c>
    </row>
    <row r="20">
      <c r="A20" s="18" t="inlineStr">
        <is>
          <t>C-</t>
        </is>
      </c>
      <c r="B20" s="20" t="n">
        <v>0.7</v>
      </c>
      <c r="C20" s="26" t="n">
        <v>1.7</v>
      </c>
      <c r="D20" s="12">
        <f>IF(A20="",IF(B20="","","Letter missing"),IF(COUNTIF($A$13:A20,A20)&gt;1,"Duplicate letter",IF(NOT(ISNUMBER(B20)),"Minimum % missing",IF(COUNTIF($B$13:B20,B20)&gt;1,"Duplicate minimum","OK"))))</f>
        <v/>
      </c>
      <c r="E20">
        <f>IF(D20="OK",B20,"")</f>
        <v/>
      </c>
      <c r="F20">
        <f>IF(D20="OK",A20,"")</f>
        <v/>
      </c>
    </row>
    <row r="21">
      <c r="A21" s="18" t="inlineStr">
        <is>
          <t>D+</t>
        </is>
      </c>
      <c r="B21" s="20" t="n">
        <v>0.67</v>
      </c>
      <c r="C21" s="26" t="n">
        <v>1.3</v>
      </c>
      <c r="D21" s="12">
        <f>IF(A21="",IF(B21="","","Letter missing"),IF(COUNTIF($A$13:A21,A21)&gt;1,"Duplicate letter",IF(NOT(ISNUMBER(B21)),"Minimum % missing",IF(COUNTIF($B$13:B21,B21)&gt;1,"Duplicate minimum","OK"))))</f>
        <v/>
      </c>
      <c r="E21">
        <f>IF(D21="OK",B21,"")</f>
        <v/>
      </c>
      <c r="F21">
        <f>IF(D21="OK",A21,"")</f>
        <v/>
      </c>
    </row>
    <row r="22">
      <c r="A22" s="18" t="inlineStr">
        <is>
          <t>D</t>
        </is>
      </c>
      <c r="B22" s="20" t="n">
        <v>0.63</v>
      </c>
      <c r="C22" s="26" t="n">
        <v>1</v>
      </c>
      <c r="D22" s="12">
        <f>IF(A22="",IF(B22="","","Letter missing"),IF(COUNTIF($A$13:A22,A22)&gt;1,"Duplicate letter",IF(NOT(ISNUMBER(B22)),"Minimum % missing",IF(COUNTIF($B$13:B22,B22)&gt;1,"Duplicate minimum","OK"))))</f>
        <v/>
      </c>
      <c r="E22">
        <f>IF(D22="OK",B22,"")</f>
        <v/>
      </c>
      <c r="F22">
        <f>IF(D22="OK",A22,"")</f>
        <v/>
      </c>
    </row>
    <row r="23">
      <c r="A23" s="18" t="inlineStr">
        <is>
          <t>D-</t>
        </is>
      </c>
      <c r="B23" s="20" t="n">
        <v>0.6</v>
      </c>
      <c r="C23" s="26" t="n">
        <v>0.7</v>
      </c>
      <c r="D23" s="12">
        <f>IF(A23="",IF(B23="","","Letter missing"),IF(COUNTIF($A$13:A23,A23)&gt;1,"Duplicate letter",IF(NOT(ISNUMBER(B23)),"Minimum % missing",IF(COUNTIF($B$13:B23,B23)&gt;1,"Duplicate minimum","OK"))))</f>
        <v/>
      </c>
      <c r="E23">
        <f>IF(D23="OK",B23,"")</f>
        <v/>
      </c>
      <c r="F23">
        <f>IF(D23="OK",A23,"")</f>
        <v/>
      </c>
    </row>
    <row r="24">
      <c r="A24" s="18" t="inlineStr">
        <is>
          <t>F</t>
        </is>
      </c>
      <c r="B24" s="20" t="n">
        <v>0</v>
      </c>
      <c r="C24" s="26" t="n">
        <v>0</v>
      </c>
      <c r="D24" s="12">
        <f>IF(A24="",IF(B24="","","Letter missing"),IF(COUNTIF($A$13:A24,A24)&gt;1,"Duplicate letter",IF(NOT(ISNUMBER(B24)),"Minimum % missing",IF(COUNTIF($B$13:B24,B24)&gt;1,"Duplicate minimum","OK"))))</f>
        <v/>
      </c>
      <c r="E24">
        <f>IF(D24="OK",B24,"")</f>
        <v/>
      </c>
      <c r="F24">
        <f>IF(D24="OK",A24,"")</f>
        <v/>
      </c>
    </row>
    <row r="25">
      <c r="A25" s="18" t="n"/>
      <c r="B25" s="20" t="n"/>
      <c r="C25" s="26" t="n"/>
      <c r="D25" s="12">
        <f>IF(A25="",IF(B25="","","Letter missing"),IF(COUNTIF($A$13:A25,A25)&gt;1,"Duplicate letter",IF(NOT(ISNUMBER(B25)),"Minimum % missing",IF(COUNTIF($B$13:B25,B25)&gt;1,"Duplicate minimum","OK"))))</f>
        <v/>
      </c>
      <c r="E25">
        <f>IF(D25="OK",B25,"")</f>
        <v/>
      </c>
      <c r="F25">
        <f>IF(D25="OK",A25,"")</f>
        <v/>
      </c>
    </row>
    <row r="26">
      <c r="A26" s="18" t="n"/>
      <c r="B26" s="20" t="n"/>
      <c r="C26" s="26" t="n"/>
      <c r="D26" s="12">
        <f>IF(A26="",IF(B26="","","Letter missing"),IF(COUNTIF($A$13:A26,A26)&gt;1,"Duplicate letter",IF(NOT(ISNUMBER(B26)),"Minimum % missing",IF(COUNTIF($B$13:B26,B26)&gt;1,"Duplicate minimum","OK"))))</f>
        <v/>
      </c>
      <c r="E26">
        <f>IF(D26="OK",B26,"")</f>
        <v/>
      </c>
      <c r="F26">
        <f>IF(D26="OK",A26,"")</f>
        <v/>
      </c>
    </row>
    <row r="27">
      <c r="A27" s="18" t="n"/>
      <c r="B27" s="20" t="n"/>
      <c r="C27" s="26" t="n"/>
      <c r="D27" s="12">
        <f>IF(A27="",IF(B27="","","Letter missing"),IF(COUNTIF($A$13:A27,A27)&gt;1,"Duplicate letter",IF(NOT(ISNUMBER(B27)),"Minimum % missing",IF(COUNTIF($B$13:B27,B27)&gt;1,"Duplicate minimum","OK"))))</f>
        <v/>
      </c>
      <c r="E27">
        <f>IF(D27="OK",B27,"")</f>
        <v/>
      </c>
      <c r="F27">
        <f>IF(D27="OK",A27,"")</f>
        <v/>
      </c>
    </row>
    <row r="29" ht="26" customHeight="1">
      <c r="A29" s="27" t="inlineStr">
        <is>
          <t>Any order works. A letter with blank grade points (e.g. P for pass) shows as a letter but isn't counted in GPA. Scores below every minimum show 'Below scale'.</t>
        </is>
      </c>
    </row>
  </sheetData>
  <sheetProtection selectLockedCells="0" selectUnlockedCells="0" sheet="1" objects="0" insertRows="1" insertHyperlinks="1" autoFilter="1" scenarios="0" formatColumns="0" deleteColumns="1" insertColumns="1" pivotTables="1" deleteRows="1" formatCells="1" formatRows="0" sort="1"/>
  <mergeCells count="1">
    <mergeCell ref="A29:D29"/>
  </mergeCells>
  <conditionalFormatting sqref="D13:D27">
    <cfRule type="expression" priority="1" dxfId="0">
      <formula>AND(D13&lt;&gt;"",D13&lt;&gt;"OK")</formula>
    </cfRule>
  </conditionalFormatting>
  <dataValidations count="1">
    <dataValidation sqref="B4" showDropDown="0" showInputMessage="0" showErrorMessage="0" allowBlank="1" type="date" operator="between">
      <formula1>36526</formula1>
      <formula2>73050</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2026-10-21T06:05:45Z</dcterms:created>
  <dcterms:modified xmlns:dcterms="http://purl.org/dc/terms/" xmlns:xsi="http://www.w3.org/2001/XMLSchema-instance" xsi:type="dcterms:W3CDTF">2026-10-21T06:05:45Z</dcterms:modified>
</cp:coreProperties>
</file>